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r. Thompson\Documents\HRDE\Forms\Eff 1-2024\"/>
    </mc:Choice>
  </mc:AlternateContent>
  <xr:revisionPtr revIDLastSave="0" documentId="8_{58396780-46EB-4AF0-82A4-B8A4544704DB}" xr6:coauthVersionLast="47" xr6:coauthVersionMax="47" xr10:uidLastSave="{00000000-0000-0000-0000-000000000000}"/>
  <bookViews>
    <workbookView xWindow="-120" yWindow="-120" windowWidth="29040" windowHeight="15720" xr2:uid="{E1209089-4200-47D3-B946-52129BF1382C}"/>
  </bookViews>
  <sheets>
    <sheet name="Tenant MO Form" sheetId="1" r:id="rId1"/>
    <sheet name="Sage Allocation" sheetId="17" r:id="rId2"/>
    <sheet name="Interest" sheetId="20" state="hidden" r:id="rId3"/>
    <sheet name="Data" sheetId="2" state="hidden" r:id="rId4"/>
  </sheets>
  <definedNames>
    <definedName name="Complex">'Tenant MO Form'!$A$2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25" i="1"/>
  <c r="H19" i="1"/>
  <c r="B13" i="2"/>
  <c r="K16" i="17" l="1"/>
  <c r="G43" i="1" l="1"/>
  <c r="G37" i="1"/>
  <c r="J36" i="1" s="1"/>
  <c r="G46" i="1" l="1"/>
  <c r="J45" i="1" s="1"/>
  <c r="J42" i="1"/>
  <c r="H14" i="17"/>
  <c r="D2" i="20" l="1"/>
  <c r="C2" i="20"/>
  <c r="B2" i="20"/>
  <c r="A2" i="20"/>
  <c r="K13" i="17"/>
  <c r="H13" i="17"/>
  <c r="K11" i="17"/>
  <c r="H11" i="17"/>
  <c r="J8" i="17"/>
  <c r="G8" i="17"/>
  <c r="A8" i="17"/>
  <c r="J4" i="17"/>
  <c r="E4" i="17"/>
  <c r="A3" i="17"/>
  <c r="K18" i="17"/>
  <c r="K17" i="17"/>
  <c r="J31" i="1"/>
  <c r="H31" i="1"/>
  <c r="J30" i="1"/>
  <c r="H30" i="1"/>
  <c r="J29" i="1"/>
  <c r="H29" i="1"/>
  <c r="J28" i="1"/>
  <c r="H28" i="1"/>
  <c r="J25" i="1"/>
  <c r="J24" i="1"/>
  <c r="J23" i="1"/>
  <c r="J22" i="1"/>
  <c r="J21" i="1"/>
  <c r="J20" i="1"/>
  <c r="J19" i="1"/>
  <c r="J1" i="1"/>
  <c r="L29" i="1" l="1"/>
  <c r="L30" i="1"/>
  <c r="J32" i="1"/>
  <c r="L28" i="1"/>
  <c r="H32" i="1"/>
  <c r="L25" i="1"/>
  <c r="L31" i="1"/>
  <c r="L24" i="1"/>
  <c r="L22" i="1"/>
  <c r="J26" i="1"/>
  <c r="L21" i="1"/>
  <c r="L23" i="1"/>
  <c r="L20" i="1"/>
  <c r="H26" i="1"/>
  <c r="L19" i="1"/>
  <c r="G40" i="1"/>
  <c r="J39" i="1" s="1"/>
  <c r="E2" i="20"/>
  <c r="J10" i="1" s="1"/>
  <c r="H12" i="17" s="1"/>
  <c r="H20" i="17" s="1"/>
  <c r="L32" i="1" l="1"/>
  <c r="J34" i="1" s="1"/>
  <c r="L26" i="1"/>
  <c r="J33" i="1" s="1"/>
  <c r="K15" i="17" s="1"/>
  <c r="K20" i="17" s="1"/>
  <c r="K25" i="17" l="1"/>
  <c r="H23" i="17"/>
</calcChain>
</file>

<file path=xl/sharedStrings.xml><?xml version="1.0" encoding="utf-8"?>
<sst xmlns="http://schemas.openxmlformats.org/spreadsheetml/2006/main" count="489" uniqueCount="228">
  <si>
    <t>Resident Name</t>
  </si>
  <si>
    <t>Unit #</t>
  </si>
  <si>
    <t>Move-In Date</t>
  </si>
  <si>
    <t>Date of Death</t>
  </si>
  <si>
    <t>Date of Notice</t>
  </si>
  <si>
    <t>Move-Out Date</t>
  </si>
  <si>
    <t>Date:</t>
  </si>
  <si>
    <t>Total</t>
  </si>
  <si>
    <t>Material Cost</t>
  </si>
  <si>
    <t>Labor Cost</t>
  </si>
  <si>
    <t>Total Tenant Charges:</t>
  </si>
  <si>
    <t>Total Pet Charges:</t>
  </si>
  <si>
    <t>Rent Amount:</t>
  </si>
  <si>
    <t>Prorated Rent for 30-day notice (Death does not require notice)</t>
  </si>
  <si>
    <t>Prorated Cable for 30-day notice (Death does not require notice)</t>
  </si>
  <si>
    <t>Cable Amount:</t>
  </si>
  <si>
    <t>Prorated Paint for 7 years (84 Months)</t>
  </si>
  <si>
    <t>Unit Cost:</t>
  </si>
  <si>
    <t>Months Remaining:</t>
  </si>
  <si>
    <t>Prorated Carpet for 7 years (84 months)</t>
  </si>
  <si>
    <t>Beth Place Apartments</t>
  </si>
  <si>
    <t>Cabell-Huntington Unity Apts.</t>
  </si>
  <si>
    <t>Cross Lanes Unity Apartments</t>
  </si>
  <si>
    <t>Eastview Unity Apartments</t>
  </si>
  <si>
    <t>Fayette Hills Unity Apartments</t>
  </si>
  <si>
    <t>Gihon Unity Apartments</t>
  </si>
  <si>
    <t>Highview Unity Apartments</t>
  </si>
  <si>
    <t>Lincoln Unity Apartments</t>
  </si>
  <si>
    <t>Marion Unity Apartments</t>
  </si>
  <si>
    <t>Morgantown Unity Manor</t>
  </si>
  <si>
    <t>Renaissance Village Apartments</t>
  </si>
  <si>
    <t>Romney Unity Apartments</t>
  </si>
  <si>
    <t>South Charleston Unity Apartments</t>
  </si>
  <si>
    <t>Thomas Patrick Maroney Unity Apts.</t>
  </si>
  <si>
    <t>Unity Court Apartments</t>
  </si>
  <si>
    <t>Unity House Apartments</t>
  </si>
  <si>
    <t>Wellsburg Pleasants Apartments</t>
  </si>
  <si>
    <t>Wellsburg Unity Apartments</t>
  </si>
  <si>
    <t xml:space="preserve">Damage </t>
  </si>
  <si>
    <t>Was Key Returned?</t>
  </si>
  <si>
    <t>Key</t>
  </si>
  <si>
    <t>Yes</t>
  </si>
  <si>
    <t>No</t>
  </si>
  <si>
    <t># of Days Not Occupied:</t>
  </si>
  <si>
    <t>KITCHEN</t>
  </si>
  <si>
    <t>Drug Disposal Bags</t>
  </si>
  <si>
    <t xml:space="preserve">Material Cost </t>
  </si>
  <si>
    <t>Interest</t>
  </si>
  <si>
    <t>Charge Description</t>
  </si>
  <si>
    <t>GL Account</t>
  </si>
  <si>
    <t>Security Deposit Paid</t>
  </si>
  <si>
    <t>2191-00-00</t>
  </si>
  <si>
    <t>Security Deposit Interest</t>
  </si>
  <si>
    <t>Key Deposit Paid</t>
  </si>
  <si>
    <t>2193-00-00</t>
  </si>
  <si>
    <t>Pet Deposit Paid</t>
  </si>
  <si>
    <t>Damages</t>
  </si>
  <si>
    <t>Subtotal</t>
  </si>
  <si>
    <t>Paid Pet Deposit:</t>
  </si>
  <si>
    <r>
      <t xml:space="preserve">Paid Security Deposit: </t>
    </r>
    <r>
      <rPr>
        <sz val="9"/>
        <color theme="1"/>
        <rFont val="Arial"/>
        <family val="2"/>
      </rPr>
      <t>(Make sure it is actual amount paid).</t>
    </r>
  </si>
  <si>
    <t>Forwarding Tenant Address &amp; Phone</t>
  </si>
  <si>
    <t>2192-00-00</t>
  </si>
  <si>
    <t>5940-00-00</t>
  </si>
  <si>
    <t>N/A</t>
  </si>
  <si>
    <t>Totals:</t>
  </si>
  <si>
    <t>Total Refunded to Tenant:</t>
  </si>
  <si>
    <t>Total Due from Tenant:</t>
  </si>
  <si>
    <t>Interest on Security Deposit:</t>
  </si>
  <si>
    <t>Key Deposit Amount:</t>
  </si>
  <si>
    <t>Select Apartment Complex</t>
  </si>
  <si>
    <t>Move In Date</t>
  </si>
  <si>
    <t>Move Out Date</t>
  </si>
  <si>
    <t>Security Deposit</t>
  </si>
  <si>
    <t>CHU</t>
  </si>
  <si>
    <t>CLU</t>
  </si>
  <si>
    <t>EUA</t>
  </si>
  <si>
    <t>FHU</t>
  </si>
  <si>
    <t>GUA</t>
  </si>
  <si>
    <t>HVU</t>
  </si>
  <si>
    <t>LUA</t>
  </si>
  <si>
    <t>MUA</t>
  </si>
  <si>
    <t>MUM</t>
  </si>
  <si>
    <t>RVA</t>
  </si>
  <si>
    <t>RUA</t>
  </si>
  <si>
    <t>SCU</t>
  </si>
  <si>
    <t>SPUP</t>
  </si>
  <si>
    <t>TPM</t>
  </si>
  <si>
    <t>UCA</t>
  </si>
  <si>
    <t>UHA</t>
  </si>
  <si>
    <t>WUA</t>
  </si>
  <si>
    <t>WHU</t>
  </si>
  <si>
    <t>WPA</t>
  </si>
  <si>
    <t>Interest Rate</t>
  </si>
  <si>
    <t>Total Interest Refund</t>
  </si>
  <si>
    <t>Tenant Detail Charges</t>
  </si>
  <si>
    <t>Past Due Charges</t>
  </si>
  <si>
    <t>Prorated Rent/Cable Charges</t>
  </si>
  <si>
    <t>Prorated Paint/Carpet Charges</t>
  </si>
  <si>
    <t>5930-00-00</t>
  </si>
  <si>
    <t>Debit $$</t>
  </si>
  <si>
    <t>Credit $$</t>
  </si>
  <si>
    <t>Quantity</t>
  </si>
  <si>
    <t>Hours/Labor Cost</t>
  </si>
  <si>
    <t>Lock w/handle of Entrance door</t>
  </si>
  <si>
    <t>Refrigerator (door gasket)</t>
  </si>
  <si>
    <t>Refrigerator (freezer door gasket)</t>
  </si>
  <si>
    <t>South Parkersburg Unity Apartments</t>
  </si>
  <si>
    <t>West Hamlin Unity Apartments</t>
  </si>
  <si>
    <t>LIVING/DINING</t>
  </si>
  <si>
    <t>Labor Hours</t>
  </si>
  <si>
    <t>Carpet replacement in living room</t>
  </si>
  <si>
    <t>Current Replacement Cost</t>
  </si>
  <si>
    <t>Clean living room carpet</t>
  </si>
  <si>
    <t>Deadbolt</t>
  </si>
  <si>
    <t>Entrance door</t>
  </si>
  <si>
    <t>Light fixture (hanging)</t>
  </si>
  <si>
    <t>Light shade</t>
  </si>
  <si>
    <t>Regular bulb (60 watt)</t>
  </si>
  <si>
    <t>Energy efficient bulb (13 watt)</t>
  </si>
  <si>
    <t>CO/Smoke detector (hardwired w/battery backup)</t>
  </si>
  <si>
    <t>Smoke detector battery (charge only when due to resident error)</t>
  </si>
  <si>
    <t>Thermostat</t>
  </si>
  <si>
    <t>Thermostat cover only</t>
  </si>
  <si>
    <t>Appliance bulb</t>
  </si>
  <si>
    <t>Cabinet door (each)</t>
  </si>
  <si>
    <t>Counter top</t>
  </si>
  <si>
    <t>Exhaust vent screen</t>
  </si>
  <si>
    <t>Floor tile (each)</t>
  </si>
  <si>
    <t>Fluorescent light bulb (4 ft.) each bulb T12</t>
  </si>
  <si>
    <t>Fluorescent light bulb (4 ft.) each bulb T8</t>
  </si>
  <si>
    <t>Kitchen general cleaning</t>
  </si>
  <si>
    <t>Range (broiler pan)</t>
  </si>
  <si>
    <t>Range (cleaning)</t>
  </si>
  <si>
    <t>Range hood</t>
  </si>
  <si>
    <t>Range hood light lens</t>
  </si>
  <si>
    <t>Range (knobs, set of 4)</t>
  </si>
  <si>
    <t>Range (large cooking element)</t>
  </si>
  <si>
    <t>Range (large drip pan)</t>
  </si>
  <si>
    <t>Range – Oven door handle</t>
  </si>
  <si>
    <t>Range – Oven handle end caps</t>
  </si>
  <si>
    <t>Range – Oven temperature knob</t>
  </si>
  <si>
    <t>Range (shelf)</t>
  </si>
  <si>
    <t>Range (small drip pan)</t>
  </si>
  <si>
    <t>Range (small cooking element)</t>
  </si>
  <si>
    <t>Refrigerator (cleaning)</t>
  </si>
  <si>
    <t>Refrigerator (crisper drawer)</t>
  </si>
  <si>
    <t>Refrigerator (glass shelf)</t>
  </si>
  <si>
    <t>Refrigerator (exterior doors, each)</t>
  </si>
  <si>
    <t>Refrigerator (freezer basket)</t>
  </si>
  <si>
    <t>Refrigerator (handle parts)</t>
  </si>
  <si>
    <t>Refrigerator (ice cube tray)</t>
  </si>
  <si>
    <t>Sink (basket strainer/stopper)</t>
  </si>
  <si>
    <t>ENTRANCE</t>
  </si>
  <si>
    <t>Closet – light fixture</t>
  </si>
  <si>
    <t>Door – coat closet/pantry</t>
  </si>
  <si>
    <t>BEDROOM</t>
  </si>
  <si>
    <t>Carpet</t>
  </si>
  <si>
    <t>Bedroom door</t>
  </si>
  <si>
    <t>Clean bedroom carpet (per bedroom)</t>
  </si>
  <si>
    <t>Bi-fold Closet Door</t>
  </si>
  <si>
    <t>Closet shelf</t>
  </si>
  <si>
    <t>Door handle</t>
  </si>
  <si>
    <t>CO/Smoke detector (hardwired and battery backup)</t>
  </si>
  <si>
    <t>BATHROOM</t>
  </si>
  <si>
    <t>Bathroom door</t>
  </si>
  <si>
    <t>Bathtub stopper</t>
  </si>
  <si>
    <t>Commode (cleaning)</t>
  </si>
  <si>
    <t>Commode (round seat)</t>
  </si>
  <si>
    <t>Commode (oblong seat)</t>
  </si>
  <si>
    <t>Commode (tank/lid)</t>
  </si>
  <si>
    <t>Commode (ADA)</t>
  </si>
  <si>
    <t>4 pin Fluorescent light bulb</t>
  </si>
  <si>
    <t>Fluorescent light bulb (3 ft.) each bulb</t>
  </si>
  <si>
    <t>3 ft. lens cover</t>
  </si>
  <si>
    <t>Full bathroom cleaning</t>
  </si>
  <si>
    <t>Heat lamp 250 watt bulb</t>
  </si>
  <si>
    <t>Heat lamp replacement knobs</t>
  </si>
  <si>
    <t>Medicine cabinet (complete)</t>
  </si>
  <si>
    <t>Medicine cabinet (shelf)</t>
  </si>
  <si>
    <t>Shower curtain rod</t>
  </si>
  <si>
    <t>Shower head</t>
  </si>
  <si>
    <t>Shower head (hand held)</t>
  </si>
  <si>
    <t>Sink (regular)</t>
  </si>
  <si>
    <t>Sink (ADA)</t>
  </si>
  <si>
    <t>Sink (stopper)</t>
  </si>
  <si>
    <t>Soap dish</t>
  </si>
  <si>
    <t>Toilet tissue holder</t>
  </si>
  <si>
    <t>Toilet tissue holder (cylinder only)</t>
  </si>
  <si>
    <t>Toothbrush holder</t>
  </si>
  <si>
    <t>Towel bar (18”)</t>
  </si>
  <si>
    <t>Towel bar (24”)</t>
  </si>
  <si>
    <t>Towel ring</t>
  </si>
  <si>
    <t>MISCELLANEOUS</t>
  </si>
  <si>
    <t>Ceiling tiles (regular, each)</t>
  </si>
  <si>
    <t>Ceiling tiles (fire retardant, each)</t>
  </si>
  <si>
    <t>Carpet cleaning (complete apartment)</t>
  </si>
  <si>
    <t>Cove base (per foot)</t>
  </si>
  <si>
    <t>Door stop (on wall)</t>
  </si>
  <si>
    <t>Door stop (on floor)</t>
  </si>
  <si>
    <t>Key – apartment</t>
  </si>
  <si>
    <t>Key – apartment automatic</t>
  </si>
  <si>
    <t>Key – front door</t>
  </si>
  <si>
    <t>Key – mailbox</t>
  </si>
  <si>
    <t>Large furniture/appliance disposal trash fee from service provider (each)</t>
  </si>
  <si>
    <t>Current Cost</t>
  </si>
  <si>
    <t>Outlet/receptacle covers</t>
  </si>
  <si>
    <t>Co-ax cable covers</t>
  </si>
  <si>
    <t>Painting (1 bdrm. apt.)</t>
  </si>
  <si>
    <t>Painting (2 bdrm. apt.)</t>
  </si>
  <si>
    <t>Painting Touchup (Painting and Drywall)</t>
  </si>
  <si>
    <t>Pictures – plastic wall insert and screw</t>
  </si>
  <si>
    <t>Pictures – metal hook and nail</t>
  </si>
  <si>
    <t>Sheer curtain per panel (regular) Need 2 per window</t>
  </si>
  <si>
    <t>Straight curtain rod</t>
  </si>
  <si>
    <t>Strip and Wax Floor (Kitchen or Bathroom)</t>
  </si>
  <si>
    <t>Traverse rod</t>
  </si>
  <si>
    <t>Window Blind</t>
  </si>
  <si>
    <t>Window glass – double pane</t>
  </si>
  <si>
    <t>Labor included in Material Cost</t>
  </si>
  <si>
    <t>Window screen</t>
  </si>
  <si>
    <t>Window re-screen</t>
  </si>
  <si>
    <t xml:space="preserve">Move-Out &amp; Damage Calculation Form </t>
  </si>
  <si>
    <t>Calculation of Damages</t>
  </si>
  <si>
    <t>Past Due Rent Amount Shown on Tenant Ledger on MO date:</t>
  </si>
  <si>
    <t xml:space="preserve">Past Due Cable Amount Shown on Tenant Ledger on MO date: </t>
  </si>
  <si>
    <t>Past Due Miscellaneous Amount Shown on Ledger on MO date:</t>
  </si>
  <si>
    <t>Tenant Damages</t>
  </si>
  <si>
    <t>Pet Damages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</si>
</sst>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-F800]dddd\,\ mmmm\ dd\,\ yyyy"/>
    <numFmt numFmtId="165" formatCode="m/d/yyyy;@"/>
    <numFmt numFmtId="166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name val="Arial"/>
    </font>
    <font>
      <sz val="9"/>
      <color theme="1"/>
      <name val="Arial"/>
      <family val="2"/>
    </font>
    <font>
      <sz val="16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vertical="top"/>
    </xf>
    <xf numFmtId="0" fontId="3" fillId="0" borderId="0" xfId="0" applyFont="1"/>
    <xf numFmtId="0" fontId="4" fillId="0" borderId="0" xfId="0" applyFont="1"/>
    <xf numFmtId="0" fontId="3" fillId="2" borderId="0" xfId="0" applyFont="1" applyFill="1"/>
    <xf numFmtId="14" fontId="3" fillId="2" borderId="0" xfId="0" applyNumberFormat="1" applyFont="1" applyFill="1"/>
    <xf numFmtId="0" fontId="3" fillId="0" borderId="9" xfId="0" applyFont="1" applyBorder="1" applyAlignment="1">
      <alignment horizontal="center"/>
    </xf>
    <xf numFmtId="44" fontId="0" fillId="0" borderId="0" xfId="1" applyFont="1"/>
    <xf numFmtId="0" fontId="0" fillId="0" borderId="6" xfId="0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 wrapText="1"/>
    </xf>
    <xf numFmtId="10" fontId="0" fillId="0" borderId="0" xfId="0" applyNumberFormat="1"/>
    <xf numFmtId="4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8" applyNumberFormat="1" applyFont="1"/>
    <xf numFmtId="10" fontId="2" fillId="0" borderId="0" xfId="8" applyNumberFormat="1" applyFont="1"/>
    <xf numFmtId="0" fontId="0" fillId="0" borderId="0" xfId="8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/>
    <xf numFmtId="0" fontId="11" fillId="0" borderId="0" xfId="0" applyFont="1"/>
    <xf numFmtId="0" fontId="2" fillId="2" borderId="0" xfId="0" applyFont="1" applyFill="1"/>
    <xf numFmtId="0" fontId="12" fillId="0" borderId="6" xfId="0" applyFont="1" applyBorder="1" applyAlignment="1">
      <alignment horizontal="center"/>
    </xf>
    <xf numFmtId="44" fontId="2" fillId="0" borderId="0" xfId="1" applyFont="1"/>
    <xf numFmtId="44" fontId="2" fillId="0" borderId="0" xfId="1" applyFont="1" applyBorder="1"/>
    <xf numFmtId="44" fontId="2" fillId="0" borderId="0" xfId="0" applyNumberFormat="1" applyFont="1"/>
    <xf numFmtId="0" fontId="2" fillId="0" borderId="6" xfId="0" applyFont="1" applyBorder="1"/>
    <xf numFmtId="0" fontId="3" fillId="3" borderId="11" xfId="0" applyFont="1" applyFill="1" applyBorder="1" applyProtection="1">
      <protection locked="0"/>
    </xf>
    <xf numFmtId="44" fontId="4" fillId="3" borderId="9" xfId="1" applyFont="1" applyFill="1" applyBorder="1" applyProtection="1">
      <protection locked="0"/>
    </xf>
    <xf numFmtId="44" fontId="4" fillId="3" borderId="9" xfId="0" applyNumberFormat="1" applyFont="1" applyFill="1" applyBorder="1" applyProtection="1">
      <protection locked="0"/>
    </xf>
    <xf numFmtId="0" fontId="3" fillId="3" borderId="9" xfId="0" applyFont="1" applyFill="1" applyBorder="1" applyProtection="1">
      <protection locked="0"/>
    </xf>
    <xf numFmtId="0" fontId="13" fillId="0" borderId="0" xfId="0" applyFont="1"/>
    <xf numFmtId="10" fontId="0" fillId="0" borderId="0" xfId="8" applyNumberFormat="1" applyFont="1"/>
    <xf numFmtId="0" fontId="15" fillId="0" borderId="1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righ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right" vertical="center" wrapText="1"/>
    </xf>
    <xf numFmtId="0" fontId="14" fillId="0" borderId="16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6" fillId="4" borderId="16" xfId="0" applyFont="1" applyFill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4" borderId="14" xfId="0" applyFont="1" applyFill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right" vertical="center" wrapText="1"/>
    </xf>
    <xf numFmtId="0" fontId="16" fillId="0" borderId="14" xfId="0" applyFont="1" applyBorder="1" applyAlignment="1">
      <alignment horizontal="right" vertical="center" wrapText="1"/>
    </xf>
    <xf numFmtId="0" fontId="14" fillId="0" borderId="16" xfId="0" applyFont="1" applyBorder="1" applyAlignment="1">
      <alignment horizontal="left" vertical="center" wrapText="1" indent="5"/>
    </xf>
    <xf numFmtId="0" fontId="13" fillId="0" borderId="6" xfId="0" applyFont="1" applyBorder="1" applyAlignment="1">
      <alignment horizontal="center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9" fillId="0" borderId="6" xfId="0" applyFont="1" applyBorder="1" applyAlignment="1">
      <alignment horizontal="center"/>
    </xf>
    <xf numFmtId="0" fontId="3" fillId="3" borderId="9" xfId="0" applyFont="1" applyFill="1" applyBorder="1" applyProtection="1">
      <protection locked="0"/>
    </xf>
    <xf numFmtId="2" fontId="5" fillId="0" borderId="0" xfId="1" applyNumberFormat="1" applyFont="1" applyAlignment="1">
      <alignment horizontal="right"/>
    </xf>
    <xf numFmtId="2" fontId="3" fillId="0" borderId="0" xfId="1" applyNumberFormat="1" applyFont="1" applyAlignment="1">
      <alignment horizontal="right"/>
    </xf>
    <xf numFmtId="2" fontId="5" fillId="0" borderId="5" xfId="1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44" fontId="4" fillId="0" borderId="0" xfId="1" applyFont="1" applyAlignment="1">
      <alignment horizontal="right"/>
    </xf>
    <xf numFmtId="0" fontId="3" fillId="0" borderId="0" xfId="0" applyFont="1" applyAlignment="1">
      <alignment horizontal="left"/>
    </xf>
    <xf numFmtId="44" fontId="4" fillId="0" borderId="7" xfId="1" applyFont="1" applyBorder="1" applyAlignment="1">
      <alignment horizontal="right"/>
    </xf>
    <xf numFmtId="44" fontId="4" fillId="0" borderId="8" xfId="1" applyFont="1" applyBorder="1" applyAlignment="1">
      <alignment horizontal="right"/>
    </xf>
    <xf numFmtId="0" fontId="4" fillId="3" borderId="9" xfId="0" applyFont="1" applyFill="1" applyBorder="1" applyAlignment="1">
      <alignment horizontal="center"/>
    </xf>
    <xf numFmtId="2" fontId="3" fillId="0" borderId="0" xfId="1" quotePrefix="1" applyNumberFormat="1" applyFont="1" applyAlignment="1">
      <alignment horizontal="right"/>
    </xf>
    <xf numFmtId="1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165" fontId="4" fillId="3" borderId="3" xfId="0" applyNumberFormat="1" applyFont="1" applyFill="1" applyBorder="1" applyAlignment="1" applyProtection="1">
      <alignment horizontal="center"/>
      <protection locked="0"/>
    </xf>
    <xf numFmtId="165" fontId="4" fillId="3" borderId="4" xfId="0" applyNumberFormat="1" applyFont="1" applyFill="1" applyBorder="1" applyAlignment="1" applyProtection="1">
      <alignment horizontal="center"/>
      <protection locked="0"/>
    </xf>
    <xf numFmtId="2" fontId="3" fillId="3" borderId="9" xfId="1" applyNumberFormat="1" applyFont="1" applyFill="1" applyBorder="1" applyAlignment="1" applyProtection="1">
      <alignment horizontal="right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3" borderId="0" xfId="0" applyFont="1" applyFill="1" applyAlignment="1" applyProtection="1">
      <alignment horizontal="left"/>
      <protection locked="0"/>
    </xf>
    <xf numFmtId="0" fontId="6" fillId="0" borderId="0" xfId="0" applyFont="1" applyAlignment="1">
      <alignment horizontal="center" vertical="top"/>
    </xf>
    <xf numFmtId="2" fontId="4" fillId="3" borderId="9" xfId="1" applyNumberFormat="1" applyFont="1" applyFill="1" applyBorder="1" applyAlignment="1" applyProtection="1">
      <alignment horizontal="right"/>
      <protection locked="0"/>
    </xf>
    <xf numFmtId="2" fontId="3" fillId="0" borderId="6" xfId="1" quotePrefix="1" applyNumberFormat="1" applyFont="1" applyBorder="1" applyAlignment="1">
      <alignment horizontal="right"/>
    </xf>
    <xf numFmtId="2" fontId="3" fillId="0" borderId="6" xfId="1" applyNumberFormat="1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5" fillId="0" borderId="5" xfId="0" applyNumberFormat="1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2" fontId="5" fillId="0" borderId="0" xfId="1" quotePrefix="1" applyNumberFormat="1" applyFont="1" applyAlignment="1">
      <alignment horizontal="right"/>
    </xf>
    <xf numFmtId="0" fontId="3" fillId="0" borderId="9" xfId="0" applyFont="1" applyBorder="1" applyAlignment="1" applyProtection="1">
      <alignment horizontal="center" wrapText="1"/>
      <protection locked="0"/>
    </xf>
    <xf numFmtId="1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44" fontId="3" fillId="0" borderId="0" xfId="0" applyNumberFormat="1" applyFont="1" applyAlignment="1">
      <alignment horizontal="right"/>
    </xf>
    <xf numFmtId="166" fontId="3" fillId="3" borderId="7" xfId="1" applyNumberFormat="1" applyFont="1" applyFill="1" applyBorder="1" applyAlignment="1" applyProtection="1">
      <alignment horizontal="right"/>
      <protection locked="0"/>
    </xf>
    <xf numFmtId="166" fontId="3" fillId="3" borderId="8" xfId="1" applyNumberFormat="1" applyFont="1" applyFill="1" applyBorder="1" applyAlignment="1" applyProtection="1">
      <alignment horizontal="right"/>
      <protection locked="0"/>
    </xf>
    <xf numFmtId="16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11" fillId="0" borderId="3" xfId="0" applyNumberFormat="1" applyFont="1" applyBorder="1" applyAlignment="1">
      <alignment horizontal="center"/>
    </xf>
    <xf numFmtId="165" fontId="11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left"/>
    </xf>
    <xf numFmtId="44" fontId="2" fillId="0" borderId="5" xfId="0" applyNumberFormat="1" applyFont="1" applyBorder="1" applyAlignment="1">
      <alignment horizontal="left"/>
    </xf>
    <xf numFmtId="44" fontId="2" fillId="0" borderId="0" xfId="0" applyNumberFormat="1" applyFont="1" applyAlignment="1">
      <alignment horizontal="left"/>
    </xf>
    <xf numFmtId="44" fontId="2" fillId="0" borderId="0" xfId="0" quotePrefix="1" applyNumberFormat="1" applyFont="1" applyAlignment="1">
      <alignment horizontal="left"/>
    </xf>
    <xf numFmtId="0" fontId="2" fillId="0" borderId="6" xfId="0" applyFont="1" applyBorder="1" applyAlignment="1">
      <alignment horizontal="right"/>
    </xf>
    <xf numFmtId="0" fontId="0" fillId="0" borderId="0" xfId="0" applyAlignment="1">
      <alignment horizontal="center"/>
    </xf>
    <xf numFmtId="0" fontId="17" fillId="5" borderId="0" xfId="0" applyFont="1" applyFill="1" applyAlignment="1">
      <alignment horizontal="center" vertical="center"/>
    </xf>
  </cellXfs>
  <cellStyles count="9">
    <cellStyle name="Currency" xfId="1" builtinId="4"/>
    <cellStyle name="Currency 2" xfId="4" xr:uid="{E0676A09-ECF2-4F13-8784-0A1D1668AF43}"/>
    <cellStyle name="Currency 3" xfId="6" xr:uid="{84FEE98B-017A-49A2-8DDD-44E7D1EC381B}"/>
    <cellStyle name="Normal" xfId="0" builtinId="0"/>
    <cellStyle name="Normal 2" xfId="2" xr:uid="{922AB1EE-3E79-49C0-9E1C-E1BB8C2D1E22}"/>
    <cellStyle name="Normal 4" xfId="5" xr:uid="{03921BE5-B6A3-497D-AF6D-0D831EB27F04}"/>
    <cellStyle name="Percent" xfId="8" builtinId="5"/>
    <cellStyle name="Percent 2" xfId="3" xr:uid="{4C9CC846-F59F-43F7-BFA4-793B6A59618B}"/>
    <cellStyle name="Percent 3" xfId="7" xr:uid="{665B2342-6BD2-4D36-81D6-FA610E32E5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A07E4-35DD-41F8-A57E-80B839C08533}">
  <sheetPr codeName="Sheet1"/>
  <dimension ref="A1:M53"/>
  <sheetViews>
    <sheetView tabSelected="1" view="pageLayout" zoomScaleNormal="100" workbookViewId="0">
      <selection activeCell="E43" sqref="E43:F43"/>
    </sheetView>
  </sheetViews>
  <sheetFormatPr defaultRowHeight="15.75" customHeight="1" x14ac:dyDescent="0.2"/>
  <cols>
    <col min="1" max="2" width="9.140625" style="3"/>
    <col min="3" max="3" width="12.85546875" style="3" bestFit="1" customWidth="1"/>
    <col min="4" max="4" width="8.140625" style="3" customWidth="1"/>
    <col min="5" max="5" width="9.140625" style="3"/>
    <col min="6" max="6" width="5.85546875" style="3" customWidth="1"/>
    <col min="7" max="7" width="3.42578125" style="3" customWidth="1"/>
    <col min="8" max="8" width="9.85546875" style="3" customWidth="1"/>
    <col min="9" max="9" width="5.5703125" style="3" customWidth="1"/>
    <col min="10" max="10" width="7" style="3" customWidth="1"/>
    <col min="11" max="12" width="6.28515625" style="3" customWidth="1"/>
    <col min="13" max="16384" width="9.140625" style="3"/>
  </cols>
  <sheetData>
    <row r="1" spans="1:13" ht="24.75" customHeight="1" x14ac:dyDescent="0.2">
      <c r="A1" s="79" t="s">
        <v>221</v>
      </c>
      <c r="B1" s="66"/>
      <c r="C1" s="66"/>
      <c r="D1" s="66"/>
      <c r="E1" s="66"/>
      <c r="F1" s="66"/>
      <c r="G1" s="66"/>
      <c r="H1" s="66"/>
      <c r="I1" s="2" t="s">
        <v>6</v>
      </c>
      <c r="J1" s="65">
        <f ca="1">TODAY()</f>
        <v>45260</v>
      </c>
      <c r="K1" s="66"/>
    </row>
    <row r="2" spans="1:13" ht="15.75" customHeight="1" x14ac:dyDescent="0.2">
      <c r="A2" s="78" t="s">
        <v>69</v>
      </c>
      <c r="B2" s="78"/>
      <c r="C2" s="78"/>
      <c r="D2" s="78"/>
      <c r="E2" s="73" t="s">
        <v>0</v>
      </c>
      <c r="F2" s="74"/>
      <c r="G2" s="74"/>
      <c r="H2" s="75"/>
      <c r="J2" s="7" t="s">
        <v>1</v>
      </c>
    </row>
    <row r="3" spans="1:13" ht="15.75" customHeight="1" x14ac:dyDescent="0.2">
      <c r="E3" s="70"/>
      <c r="F3" s="71"/>
      <c r="G3" s="71"/>
      <c r="H3" s="72"/>
      <c r="J3" s="29"/>
    </row>
    <row r="4" spans="1:13" ht="15.75" customHeight="1" x14ac:dyDescent="0.2">
      <c r="F4" s="4"/>
    </row>
    <row r="5" spans="1:13" ht="5.2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3" ht="15.75" customHeight="1" x14ac:dyDescent="0.2">
      <c r="A6" s="76" t="s">
        <v>2</v>
      </c>
      <c r="B6" s="77"/>
      <c r="C6" s="5"/>
      <c r="D6" s="76" t="s">
        <v>3</v>
      </c>
      <c r="E6" s="77"/>
      <c r="F6" s="5"/>
      <c r="G6" s="76" t="s">
        <v>4</v>
      </c>
      <c r="H6" s="77"/>
      <c r="I6" s="5"/>
      <c r="J6" s="76" t="s">
        <v>5</v>
      </c>
      <c r="K6" s="77"/>
    </row>
    <row r="7" spans="1:13" ht="15.75" customHeight="1" x14ac:dyDescent="0.2">
      <c r="A7" s="67"/>
      <c r="B7" s="68"/>
      <c r="C7" s="5"/>
      <c r="D7" s="67"/>
      <c r="E7" s="68"/>
      <c r="F7" s="5"/>
      <c r="G7" s="67"/>
      <c r="H7" s="68"/>
      <c r="I7" s="5"/>
      <c r="J7" s="67"/>
      <c r="K7" s="68"/>
    </row>
    <row r="8" spans="1:13" ht="5.25" customHeight="1" x14ac:dyDescent="0.2">
      <c r="A8" s="6"/>
      <c r="B8" s="6"/>
      <c r="C8" s="5"/>
      <c r="D8" s="5"/>
      <c r="E8" s="5"/>
      <c r="F8" s="5"/>
      <c r="G8" s="5"/>
      <c r="H8" s="5"/>
      <c r="I8" s="5"/>
      <c r="J8" s="5"/>
      <c r="K8" s="5"/>
    </row>
    <row r="9" spans="1:13" ht="15.75" customHeight="1" x14ac:dyDescent="0.2">
      <c r="A9" s="3" t="s">
        <v>59</v>
      </c>
      <c r="F9" s="5"/>
      <c r="G9" s="5"/>
      <c r="H9" s="5"/>
      <c r="I9" s="5"/>
      <c r="J9" s="69"/>
      <c r="K9" s="69"/>
    </row>
    <row r="10" spans="1:13" ht="15.75" customHeight="1" x14ac:dyDescent="0.2">
      <c r="A10" s="3" t="s">
        <v>67</v>
      </c>
      <c r="D10" s="5"/>
      <c r="E10" s="5"/>
      <c r="F10" s="5"/>
      <c r="G10" s="5"/>
      <c r="H10" s="5"/>
      <c r="I10" s="5"/>
      <c r="J10" s="55" t="e">
        <f>Interest!E2</f>
        <v>#N/A</v>
      </c>
      <c r="K10" s="55"/>
    </row>
    <row r="11" spans="1:13" ht="15.75" customHeight="1" x14ac:dyDescent="0.2">
      <c r="A11" s="60" t="s">
        <v>58</v>
      </c>
      <c r="B11" s="60"/>
      <c r="C11" s="60"/>
      <c r="D11" s="60"/>
      <c r="E11" s="5"/>
      <c r="F11" s="5"/>
      <c r="G11" s="5"/>
      <c r="H11" s="5"/>
      <c r="I11" s="5"/>
      <c r="J11" s="69"/>
      <c r="K11" s="69"/>
    </row>
    <row r="12" spans="1:13" ht="8.2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3" ht="15.75" customHeight="1" x14ac:dyDescent="0.2">
      <c r="A13" s="60" t="s">
        <v>223</v>
      </c>
      <c r="B13" s="60"/>
      <c r="C13" s="60"/>
      <c r="D13" s="60"/>
      <c r="E13" s="60"/>
      <c r="F13" s="60"/>
      <c r="G13" s="60"/>
      <c r="H13" s="5"/>
      <c r="I13" s="5"/>
      <c r="J13" s="80">
        <v>0</v>
      </c>
      <c r="K13" s="80"/>
    </row>
    <row r="14" spans="1:13" ht="15.75" customHeight="1" x14ac:dyDescent="0.2">
      <c r="A14" s="60" t="s">
        <v>224</v>
      </c>
      <c r="B14" s="60"/>
      <c r="C14" s="60"/>
      <c r="D14" s="60"/>
      <c r="E14" s="60"/>
      <c r="F14" s="60"/>
      <c r="G14" s="60"/>
      <c r="H14" s="5"/>
      <c r="I14" s="5"/>
      <c r="J14" s="80">
        <v>0</v>
      </c>
      <c r="K14" s="80"/>
    </row>
    <row r="15" spans="1:13" ht="15.75" customHeight="1" x14ac:dyDescent="0.2">
      <c r="A15" s="60" t="s">
        <v>225</v>
      </c>
      <c r="B15" s="60"/>
      <c r="C15" s="60"/>
      <c r="D15" s="60"/>
      <c r="E15" s="60"/>
      <c r="F15" s="60"/>
      <c r="G15" s="60"/>
      <c r="H15" s="5"/>
      <c r="I15" s="5"/>
      <c r="J15" s="80">
        <v>0</v>
      </c>
      <c r="K15" s="80"/>
    </row>
    <row r="16" spans="1:13" ht="15.75" customHeight="1" x14ac:dyDescent="0.2">
      <c r="A16" s="118" t="s">
        <v>222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</row>
    <row r="17" spans="1:13" ht="6" customHeight="1" x14ac:dyDescent="0.2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</row>
    <row r="18" spans="1:13" s="33" customFormat="1" ht="15.75" customHeight="1" x14ac:dyDescent="0.2">
      <c r="A18" s="48" t="s">
        <v>226</v>
      </c>
      <c r="B18" s="48"/>
      <c r="C18" s="48"/>
      <c r="D18" s="48"/>
      <c r="E18" s="48"/>
      <c r="F18" s="48" t="s">
        <v>101</v>
      </c>
      <c r="G18" s="48"/>
      <c r="H18" s="48" t="s">
        <v>46</v>
      </c>
      <c r="I18" s="48"/>
      <c r="J18" s="52" t="s">
        <v>102</v>
      </c>
      <c r="K18" s="52"/>
      <c r="L18" s="48" t="s">
        <v>7</v>
      </c>
      <c r="M18" s="48"/>
    </row>
    <row r="19" spans="1:13" ht="15.75" customHeight="1" x14ac:dyDescent="0.2">
      <c r="A19" s="53"/>
      <c r="B19" s="53"/>
      <c r="C19" s="53"/>
      <c r="D19" s="53"/>
      <c r="E19" s="53"/>
      <c r="F19" s="49"/>
      <c r="G19" s="50"/>
      <c r="H19" s="64">
        <f>IFERROR(VLOOKUP(A19,Data!D2:E117,2,FALSE),0)</f>
        <v>0</v>
      </c>
      <c r="I19" s="55"/>
      <c r="J19" s="55">
        <f>IFERROR(VLOOKUP(A19,Data!D2:K107,3,FALSE)*24,0)</f>
        <v>0</v>
      </c>
      <c r="K19" s="55"/>
      <c r="L19" s="55">
        <f>SUM(H19:K19)*F19</f>
        <v>0</v>
      </c>
      <c r="M19" s="55"/>
    </row>
    <row r="20" spans="1:13" ht="15.75" customHeight="1" x14ac:dyDescent="0.2">
      <c r="A20" s="53"/>
      <c r="B20" s="53"/>
      <c r="C20" s="53"/>
      <c r="D20" s="53"/>
      <c r="E20" s="53"/>
      <c r="F20" s="49"/>
      <c r="G20" s="50"/>
      <c r="H20" s="64">
        <f>IFERROR(VLOOKUP(A20,Data!D2:E117,2,FALSE),0)</f>
        <v>0</v>
      </c>
      <c r="I20" s="55"/>
      <c r="J20" s="55">
        <f>IFERROR(VLOOKUP(A20,Data!D3:K108,3,FALSE)*24,0)</f>
        <v>0</v>
      </c>
      <c r="K20" s="55"/>
      <c r="L20" s="55">
        <f t="shared" ref="L20:L25" si="0">SUM(H20:K20)*F20</f>
        <v>0</v>
      </c>
      <c r="M20" s="55"/>
    </row>
    <row r="21" spans="1:13" ht="15.75" customHeight="1" x14ac:dyDescent="0.2">
      <c r="A21" s="53"/>
      <c r="B21" s="53"/>
      <c r="C21" s="53"/>
      <c r="D21" s="53"/>
      <c r="E21" s="53"/>
      <c r="F21" s="49"/>
      <c r="G21" s="50"/>
      <c r="H21" s="64">
        <f>IFERROR(VLOOKUP(A21,Data!D2:E117,2,FALSE),0)</f>
        <v>0</v>
      </c>
      <c r="I21" s="55"/>
      <c r="J21" s="55">
        <f>IFERROR(VLOOKUP(A21,Data!D4:K109,3,FALSE)*24,0)</f>
        <v>0</v>
      </c>
      <c r="K21" s="55"/>
      <c r="L21" s="55">
        <f t="shared" si="0"/>
        <v>0</v>
      </c>
      <c r="M21" s="55"/>
    </row>
    <row r="22" spans="1:13" ht="15.75" customHeight="1" x14ac:dyDescent="0.2">
      <c r="A22" s="53"/>
      <c r="B22" s="53"/>
      <c r="C22" s="53"/>
      <c r="D22" s="53"/>
      <c r="E22" s="53"/>
      <c r="F22" s="49"/>
      <c r="G22" s="50"/>
      <c r="H22" s="64">
        <f>IFERROR(VLOOKUP(A22,Data!D2:E117,2,FALSE),0)</f>
        <v>0</v>
      </c>
      <c r="I22" s="55"/>
      <c r="J22" s="55">
        <f>IFERROR(VLOOKUP(A22,Data!D5:K110,3,FALSE)*24,0)</f>
        <v>0</v>
      </c>
      <c r="K22" s="55"/>
      <c r="L22" s="55">
        <f t="shared" si="0"/>
        <v>0</v>
      </c>
      <c r="M22" s="55"/>
    </row>
    <row r="23" spans="1:13" ht="15.75" customHeight="1" x14ac:dyDescent="0.2">
      <c r="A23" s="53"/>
      <c r="B23" s="53"/>
      <c r="C23" s="53"/>
      <c r="D23" s="53"/>
      <c r="E23" s="53"/>
      <c r="F23" s="49"/>
      <c r="G23" s="50"/>
      <c r="H23" s="64">
        <f>IFERROR(VLOOKUP(A23,Data!D2:E117,2,FALSE),0)</f>
        <v>0</v>
      </c>
      <c r="I23" s="55"/>
      <c r="J23" s="55">
        <f>IFERROR(VLOOKUP(A23,Data!D6:K111,3,FALSE)*24,0)</f>
        <v>0</v>
      </c>
      <c r="K23" s="55"/>
      <c r="L23" s="55">
        <f t="shared" si="0"/>
        <v>0</v>
      </c>
      <c r="M23" s="55"/>
    </row>
    <row r="24" spans="1:13" ht="15.75" customHeight="1" x14ac:dyDescent="0.2">
      <c r="A24" s="53"/>
      <c r="B24" s="53"/>
      <c r="C24" s="53"/>
      <c r="D24" s="53"/>
      <c r="E24" s="53"/>
      <c r="F24" s="49"/>
      <c r="G24" s="50"/>
      <c r="H24" s="64">
        <f>IFERROR(VLOOKUP(A24,Data!D2:E117,2,FALSE),0)</f>
        <v>0</v>
      </c>
      <c r="I24" s="55"/>
      <c r="J24" s="55">
        <f>IFERROR(VLOOKUP(A24,Data!D7:K112,3,FALSE)*24,0)</f>
        <v>0</v>
      </c>
      <c r="K24" s="55"/>
      <c r="L24" s="55">
        <f t="shared" si="0"/>
        <v>0</v>
      </c>
      <c r="M24" s="55"/>
    </row>
    <row r="25" spans="1:13" ht="15.75" customHeight="1" x14ac:dyDescent="0.2">
      <c r="A25" s="53"/>
      <c r="B25" s="53"/>
      <c r="C25" s="53"/>
      <c r="D25" s="53"/>
      <c r="E25" s="53"/>
      <c r="F25" s="49"/>
      <c r="G25" s="50"/>
      <c r="H25" s="64">
        <f>IFERROR(VLOOKUP(A25,Data!D2:E117,2,FALSE),0)</f>
        <v>0</v>
      </c>
      <c r="I25" s="55"/>
      <c r="J25" s="82">
        <f>IFERROR(VLOOKUP(A25,Data!D8:K113,3,FALSE)*24,0)</f>
        <v>0</v>
      </c>
      <c r="K25" s="82"/>
      <c r="L25" s="82">
        <f t="shared" si="0"/>
        <v>0</v>
      </c>
      <c r="M25" s="82"/>
    </row>
    <row r="26" spans="1:13" ht="15.75" customHeight="1" x14ac:dyDescent="0.25">
      <c r="C26" s="84" t="s">
        <v>57</v>
      </c>
      <c r="D26" s="84"/>
      <c r="E26" s="84"/>
      <c r="F26" s="88"/>
      <c r="G26" s="88"/>
      <c r="H26" s="54">
        <f>SUM(H19:I25)</f>
        <v>0</v>
      </c>
      <c r="I26" s="54"/>
      <c r="J26" s="54">
        <f>SUM(J19:K25)</f>
        <v>0</v>
      </c>
      <c r="K26" s="54"/>
      <c r="L26" s="86">
        <f>SUM(L19:M25)</f>
        <v>0</v>
      </c>
      <c r="M26" s="87"/>
    </row>
    <row r="27" spans="1:13" ht="15.75" customHeight="1" x14ac:dyDescent="0.2">
      <c r="A27" s="48" t="s">
        <v>227</v>
      </c>
      <c r="B27" s="48"/>
      <c r="C27" s="48"/>
      <c r="D27" s="48"/>
      <c r="E27" s="48"/>
      <c r="F27" s="48" t="s">
        <v>101</v>
      </c>
      <c r="G27" s="48"/>
      <c r="H27" s="48" t="s">
        <v>46</v>
      </c>
      <c r="I27" s="48"/>
      <c r="J27" s="52" t="s">
        <v>102</v>
      </c>
      <c r="K27" s="52"/>
      <c r="L27" s="48" t="s">
        <v>7</v>
      </c>
      <c r="M27" s="48"/>
    </row>
    <row r="28" spans="1:13" ht="15.75" customHeight="1" x14ac:dyDescent="0.2">
      <c r="A28" s="53"/>
      <c r="B28" s="53"/>
      <c r="C28" s="53"/>
      <c r="D28" s="53"/>
      <c r="E28" s="53"/>
      <c r="F28" s="51"/>
      <c r="G28" s="51"/>
      <c r="H28" s="64">
        <f>IFERROR(VLOOKUP(A28,Data!D10:E115,2,FALSE),0)</f>
        <v>0</v>
      </c>
      <c r="I28" s="55"/>
      <c r="J28" s="55">
        <f>IFERROR(VLOOKUP(A28,Data!D10:K115,3,FALSE)*24,0)</f>
        <v>0</v>
      </c>
      <c r="K28" s="55"/>
      <c r="L28" s="55">
        <f>SUM(H28:K28)*F28</f>
        <v>0</v>
      </c>
      <c r="M28" s="55"/>
    </row>
    <row r="29" spans="1:13" ht="15.75" customHeight="1" x14ac:dyDescent="0.2">
      <c r="A29" s="53"/>
      <c r="B29" s="53"/>
      <c r="C29" s="53"/>
      <c r="D29" s="53"/>
      <c r="E29" s="53"/>
      <c r="F29" s="51"/>
      <c r="G29" s="51"/>
      <c r="H29" s="64">
        <f>IFERROR(VLOOKUP(A29,Data!D11:E116,2,FALSE),0)</f>
        <v>0</v>
      </c>
      <c r="I29" s="55"/>
      <c r="J29" s="55">
        <f>IFERROR(VLOOKUP(A29,Data!D11:K116,3,FALSE)*24,0)</f>
        <v>0</v>
      </c>
      <c r="K29" s="55"/>
      <c r="L29" s="55">
        <f t="shared" ref="L29:L31" si="1">SUM(H29:K29)*F29</f>
        <v>0</v>
      </c>
      <c r="M29" s="55"/>
    </row>
    <row r="30" spans="1:13" ht="15.75" customHeight="1" x14ac:dyDescent="0.2">
      <c r="A30" s="53"/>
      <c r="B30" s="53"/>
      <c r="C30" s="53"/>
      <c r="D30" s="53"/>
      <c r="E30" s="53"/>
      <c r="F30" s="51"/>
      <c r="G30" s="51"/>
      <c r="H30" s="64">
        <f>IFERROR(VLOOKUP(A30,Data!D12:E117,2,FALSE),0)</f>
        <v>0</v>
      </c>
      <c r="I30" s="55"/>
      <c r="J30" s="55">
        <f>IFERROR(VLOOKUP(A30,Data!D12:K117,3,FALSE)*24,0)</f>
        <v>0</v>
      </c>
      <c r="K30" s="55"/>
      <c r="L30" s="55">
        <f t="shared" si="1"/>
        <v>0</v>
      </c>
      <c r="M30" s="55"/>
    </row>
    <row r="31" spans="1:13" ht="15.75" customHeight="1" x14ac:dyDescent="0.2">
      <c r="A31" s="53"/>
      <c r="B31" s="53"/>
      <c r="C31" s="53"/>
      <c r="D31" s="53"/>
      <c r="E31" s="53"/>
      <c r="F31" s="51"/>
      <c r="G31" s="51"/>
      <c r="H31" s="81">
        <f>IFERROR(VLOOKUP(A31,Data!D13:E118,2,FALSE),0)</f>
        <v>0</v>
      </c>
      <c r="I31" s="82"/>
      <c r="J31" s="82">
        <f>IFERROR(VLOOKUP(A31,Data!D13:K118,3,FALSE)*24,0)</f>
        <v>0</v>
      </c>
      <c r="K31" s="82"/>
      <c r="L31" s="82">
        <f t="shared" si="1"/>
        <v>0</v>
      </c>
      <c r="M31" s="82"/>
    </row>
    <row r="32" spans="1:13" ht="15.75" customHeight="1" x14ac:dyDescent="0.25">
      <c r="C32" s="84" t="s">
        <v>57</v>
      </c>
      <c r="D32" s="84"/>
      <c r="E32" s="84"/>
      <c r="F32" s="85"/>
      <c r="G32" s="84"/>
      <c r="H32" s="56">
        <f>SUM(H28:I31)</f>
        <v>0</v>
      </c>
      <c r="I32" s="56"/>
      <c r="J32" s="56">
        <f>SUM(J28:K31)</f>
        <v>0</v>
      </c>
      <c r="K32" s="56"/>
      <c r="L32" s="86">
        <f>SUM(L28:M31)</f>
        <v>0</v>
      </c>
      <c r="M32" s="87"/>
    </row>
    <row r="33" spans="1:11" ht="15.75" customHeight="1" x14ac:dyDescent="0.2">
      <c r="A33" s="5"/>
      <c r="B33" s="5"/>
      <c r="C33" s="5"/>
      <c r="D33" s="5"/>
      <c r="E33" s="5"/>
      <c r="F33" s="5"/>
      <c r="G33" s="58" t="s">
        <v>10</v>
      </c>
      <c r="H33" s="58"/>
      <c r="I33" s="58"/>
      <c r="J33" s="59">
        <f>L26</f>
        <v>0</v>
      </c>
      <c r="K33" s="59"/>
    </row>
    <row r="34" spans="1:11" ht="15" customHeight="1" x14ac:dyDescent="0.2">
      <c r="A34" s="5"/>
      <c r="B34" s="5"/>
      <c r="C34" s="5"/>
      <c r="D34" s="5"/>
      <c r="E34" s="5"/>
      <c r="F34" s="5"/>
      <c r="G34" s="58" t="s">
        <v>11</v>
      </c>
      <c r="H34" s="58"/>
      <c r="I34" s="58"/>
      <c r="J34" s="59">
        <f>L32</f>
        <v>0</v>
      </c>
      <c r="K34" s="59"/>
    </row>
    <row r="35" spans="1:11" ht="6.7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5.75" customHeight="1" x14ac:dyDescent="0.2">
      <c r="A36" s="60" t="s">
        <v>13</v>
      </c>
      <c r="B36" s="60"/>
      <c r="C36" s="60"/>
      <c r="D36" s="60"/>
      <c r="E36" s="60"/>
      <c r="F36" s="60"/>
      <c r="G36" s="60"/>
      <c r="J36" s="61" t="e">
        <f>ROUND(C37/(DAY(EOMONTH(J7-1,0)))*G37, 0)</f>
        <v>#NUM!</v>
      </c>
      <c r="K36" s="62"/>
    </row>
    <row r="37" spans="1:11" ht="17.25" customHeight="1" x14ac:dyDescent="0.2">
      <c r="A37" s="57" t="s">
        <v>12</v>
      </c>
      <c r="B37" s="57"/>
      <c r="C37" s="30"/>
      <c r="D37" s="57" t="s">
        <v>43</v>
      </c>
      <c r="E37" s="57"/>
      <c r="F37" s="57"/>
      <c r="G37" s="3" t="e">
        <f>EOMONTH(J7-1,0)-J7</f>
        <v>#NUM!</v>
      </c>
      <c r="H37" s="57"/>
      <c r="I37" s="57"/>
      <c r="J37" s="90"/>
      <c r="K37" s="90"/>
    </row>
    <row r="38" spans="1:11" ht="4.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15.75" customHeight="1" x14ac:dyDescent="0.2">
      <c r="A39" s="60" t="s">
        <v>14</v>
      </c>
      <c r="B39" s="60"/>
      <c r="C39" s="60"/>
      <c r="D39" s="60"/>
      <c r="E39" s="60"/>
      <c r="F39" s="60"/>
      <c r="G39" s="60"/>
      <c r="J39" s="61" t="e">
        <f>ROUND(C40/(DAY(EOMONTH(J7,0)))*G40,0)</f>
        <v>#NUM!</v>
      </c>
      <c r="K39" s="62"/>
    </row>
    <row r="40" spans="1:11" ht="14.25" customHeight="1" x14ac:dyDescent="0.2">
      <c r="A40" s="57" t="s">
        <v>15</v>
      </c>
      <c r="B40" s="57"/>
      <c r="C40" s="31"/>
      <c r="D40" s="57" t="s">
        <v>43</v>
      </c>
      <c r="E40" s="57"/>
      <c r="F40" s="57"/>
      <c r="G40" s="3" t="e">
        <f>G37</f>
        <v>#NUM!</v>
      </c>
      <c r="H40" s="57"/>
      <c r="I40" s="57"/>
      <c r="J40" s="95"/>
      <c r="K40" s="96"/>
    </row>
    <row r="41" spans="1:11" ht="6.75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5.75" customHeight="1" x14ac:dyDescent="0.2">
      <c r="A42" s="60" t="s">
        <v>16</v>
      </c>
      <c r="B42" s="60"/>
      <c r="C42" s="60"/>
      <c r="D42" s="60"/>
      <c r="E42" s="60"/>
      <c r="F42" s="60"/>
      <c r="G42" s="60"/>
      <c r="J42" s="61" t="e">
        <f>ROUND((C43/84)*G43,0)</f>
        <v>#NUM!</v>
      </c>
      <c r="K42" s="62"/>
    </row>
    <row r="43" spans="1:11" ht="15" customHeight="1" x14ac:dyDescent="0.2">
      <c r="A43" s="57" t="s">
        <v>17</v>
      </c>
      <c r="B43" s="57"/>
      <c r="C43" s="30"/>
      <c r="E43" s="91" t="s">
        <v>18</v>
      </c>
      <c r="F43" s="91"/>
      <c r="G43" s="3" t="e">
        <f>84-(DATEDIF(A7,J7-1,"m"))</f>
        <v>#NUM!</v>
      </c>
    </row>
    <row r="44" spans="1:11" ht="6.75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5.75" customHeight="1" x14ac:dyDescent="0.2">
      <c r="A45" s="60" t="s">
        <v>19</v>
      </c>
      <c r="B45" s="60"/>
      <c r="C45" s="60"/>
      <c r="D45" s="60"/>
      <c r="E45" s="60"/>
      <c r="F45" s="60"/>
      <c r="G45" s="60"/>
      <c r="J45" s="61" t="e">
        <f>ROUND((C46/84)*G46,0)</f>
        <v>#NUM!</v>
      </c>
      <c r="K45" s="62"/>
    </row>
    <row r="46" spans="1:11" ht="15.75" customHeight="1" x14ac:dyDescent="0.2">
      <c r="A46" s="57" t="s">
        <v>17</v>
      </c>
      <c r="B46" s="57"/>
      <c r="C46" s="30"/>
      <c r="E46" s="91" t="s">
        <v>18</v>
      </c>
      <c r="F46" s="91"/>
      <c r="G46" s="3" t="e">
        <f>G43</f>
        <v>#NUM!</v>
      </c>
    </row>
    <row r="47" spans="1:11" ht="6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5.75" customHeight="1" x14ac:dyDescent="0.2">
      <c r="A48" s="3" t="s">
        <v>39</v>
      </c>
      <c r="D48" s="32"/>
      <c r="G48" s="57" t="s">
        <v>68</v>
      </c>
      <c r="H48" s="57"/>
      <c r="I48" s="83"/>
      <c r="J48" s="93"/>
      <c r="K48" s="94"/>
    </row>
    <row r="49" spans="1:11" ht="8.2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5.75" customHeight="1" x14ac:dyDescent="0.2">
      <c r="A50" s="63" t="s">
        <v>60</v>
      </c>
      <c r="B50" s="63"/>
      <c r="C50" s="63"/>
      <c r="D50" s="63"/>
      <c r="E50" s="63"/>
      <c r="F50" s="63"/>
      <c r="H50" s="57"/>
      <c r="I50" s="57"/>
      <c r="J50" s="59"/>
      <c r="K50" s="59"/>
    </row>
    <row r="51" spans="1:11" ht="15.75" customHeight="1" x14ac:dyDescent="0.2">
      <c r="A51" s="89"/>
      <c r="B51" s="89"/>
      <c r="C51" s="89"/>
      <c r="D51" s="89"/>
      <c r="E51" s="89"/>
      <c r="F51" s="89"/>
      <c r="G51" s="57"/>
      <c r="H51" s="57"/>
      <c r="I51" s="57"/>
      <c r="J51" s="57"/>
      <c r="K51" s="57"/>
    </row>
    <row r="52" spans="1:11" ht="15.75" customHeight="1" x14ac:dyDescent="0.2">
      <c r="A52" s="89"/>
      <c r="B52" s="89"/>
      <c r="C52" s="89"/>
      <c r="D52" s="89"/>
      <c r="E52" s="89"/>
      <c r="F52" s="89"/>
      <c r="H52" s="57"/>
      <c r="I52" s="57"/>
      <c r="J52" s="92"/>
      <c r="K52" s="57"/>
    </row>
    <row r="53" spans="1:11" ht="15.75" customHeight="1" x14ac:dyDescent="0.2">
      <c r="A53" s="19"/>
      <c r="B53" s="19"/>
      <c r="C53" s="19"/>
      <c r="D53" s="19"/>
      <c r="H53" s="14"/>
      <c r="I53" s="14"/>
      <c r="J53" s="13"/>
      <c r="K53" s="14"/>
    </row>
  </sheetData>
  <mergeCells count="133">
    <mergeCell ref="A13:G13"/>
    <mergeCell ref="A14:G14"/>
    <mergeCell ref="A15:G15"/>
    <mergeCell ref="A51:F52"/>
    <mergeCell ref="A37:B37"/>
    <mergeCell ref="D37:F37"/>
    <mergeCell ref="H37:I37"/>
    <mergeCell ref="J37:K37"/>
    <mergeCell ref="J36:K36"/>
    <mergeCell ref="A46:B46"/>
    <mergeCell ref="E46:F46"/>
    <mergeCell ref="A42:G42"/>
    <mergeCell ref="A43:B43"/>
    <mergeCell ref="E43:F43"/>
    <mergeCell ref="J42:K42"/>
    <mergeCell ref="A45:G45"/>
    <mergeCell ref="J45:K45"/>
    <mergeCell ref="J52:K52"/>
    <mergeCell ref="H52:I52"/>
    <mergeCell ref="J48:K48"/>
    <mergeCell ref="J50:K50"/>
    <mergeCell ref="D40:F40"/>
    <mergeCell ref="H40:I40"/>
    <mergeCell ref="J40:K40"/>
    <mergeCell ref="A36:G36"/>
    <mergeCell ref="J51:K51"/>
    <mergeCell ref="G51:I51"/>
    <mergeCell ref="C26:E26"/>
    <mergeCell ref="H26:I26"/>
    <mergeCell ref="H19:I19"/>
    <mergeCell ref="H20:I20"/>
    <mergeCell ref="H21:I21"/>
    <mergeCell ref="H22:I22"/>
    <mergeCell ref="H24:I24"/>
    <mergeCell ref="L24:M24"/>
    <mergeCell ref="J24:K24"/>
    <mergeCell ref="J25:K25"/>
    <mergeCell ref="H25:I25"/>
    <mergeCell ref="F26:G26"/>
    <mergeCell ref="J19:K19"/>
    <mergeCell ref="J20:K20"/>
    <mergeCell ref="A22:E22"/>
    <mergeCell ref="A24:E24"/>
    <mergeCell ref="A25:E25"/>
    <mergeCell ref="A23:E23"/>
    <mergeCell ref="L25:M25"/>
    <mergeCell ref="L26:M26"/>
    <mergeCell ref="H31:I31"/>
    <mergeCell ref="J31:K31"/>
    <mergeCell ref="L28:M28"/>
    <mergeCell ref="J28:K28"/>
    <mergeCell ref="J30:K30"/>
    <mergeCell ref="H30:I30"/>
    <mergeCell ref="A29:E29"/>
    <mergeCell ref="G48:I48"/>
    <mergeCell ref="H29:I29"/>
    <mergeCell ref="J29:K29"/>
    <mergeCell ref="L29:M29"/>
    <mergeCell ref="L30:M30"/>
    <mergeCell ref="C32:E32"/>
    <mergeCell ref="F32:G32"/>
    <mergeCell ref="H32:I32"/>
    <mergeCell ref="L31:M31"/>
    <mergeCell ref="F29:G29"/>
    <mergeCell ref="F30:G30"/>
    <mergeCell ref="F31:G31"/>
    <mergeCell ref="L32:M32"/>
    <mergeCell ref="J1:K1"/>
    <mergeCell ref="J7:K7"/>
    <mergeCell ref="J9:K9"/>
    <mergeCell ref="J11:K11"/>
    <mergeCell ref="E3:H3"/>
    <mergeCell ref="E2:H2"/>
    <mergeCell ref="D6:E6"/>
    <mergeCell ref="D7:E7"/>
    <mergeCell ref="A11:D11"/>
    <mergeCell ref="A2:D2"/>
    <mergeCell ref="A1:H1"/>
    <mergeCell ref="A6:B6"/>
    <mergeCell ref="G6:H6"/>
    <mergeCell ref="J10:K10"/>
    <mergeCell ref="J14:K14"/>
    <mergeCell ref="J6:K6"/>
    <mergeCell ref="A7:B7"/>
    <mergeCell ref="G7:H7"/>
    <mergeCell ref="J15:K15"/>
    <mergeCell ref="J13:K13"/>
    <mergeCell ref="L19:M19"/>
    <mergeCell ref="L20:M20"/>
    <mergeCell ref="L21:M21"/>
    <mergeCell ref="L22:M22"/>
    <mergeCell ref="H23:I23"/>
    <mergeCell ref="J23:K23"/>
    <mergeCell ref="L23:M23"/>
    <mergeCell ref="A18:E18"/>
    <mergeCell ref="H18:I18"/>
    <mergeCell ref="A20:E20"/>
    <mergeCell ref="A21:E21"/>
    <mergeCell ref="F18:G18"/>
    <mergeCell ref="A16:M17"/>
    <mergeCell ref="L27:M27"/>
    <mergeCell ref="J18:K18"/>
    <mergeCell ref="A19:E19"/>
    <mergeCell ref="J26:K26"/>
    <mergeCell ref="J21:K21"/>
    <mergeCell ref="J22:K22"/>
    <mergeCell ref="J32:K32"/>
    <mergeCell ref="H50:I50"/>
    <mergeCell ref="L18:M18"/>
    <mergeCell ref="A27:E27"/>
    <mergeCell ref="H27:I27"/>
    <mergeCell ref="J27:K27"/>
    <mergeCell ref="G33:I33"/>
    <mergeCell ref="J33:K33"/>
    <mergeCell ref="G34:I34"/>
    <mergeCell ref="J34:K34"/>
    <mergeCell ref="A39:G39"/>
    <mergeCell ref="J39:K39"/>
    <mergeCell ref="A40:B40"/>
    <mergeCell ref="A50:F50"/>
    <mergeCell ref="A28:E28"/>
    <mergeCell ref="A30:E30"/>
    <mergeCell ref="A31:E31"/>
    <mergeCell ref="H28:I28"/>
    <mergeCell ref="F27:G27"/>
    <mergeCell ref="F19:G19"/>
    <mergeCell ref="F20:G20"/>
    <mergeCell ref="F21:G21"/>
    <mergeCell ref="F22:G22"/>
    <mergeCell ref="F23:G23"/>
    <mergeCell ref="F24:G24"/>
    <mergeCell ref="F25:G25"/>
    <mergeCell ref="F28:G28"/>
  </mergeCells>
  <dataValidations count="1">
    <dataValidation type="list" allowBlank="1" showInputMessage="1" showErrorMessage="1" sqref="A32:B32" xr:uid="{6DC5EB8F-F16A-4D54-AAB5-8AA79CA93EC0}">
      <formula1>$D$2:$D$114</formula1>
    </dataValidation>
  </dataValidations>
  <pageMargins left="0.25" right="0.25" top="0.5" bottom="0.5" header="0.3" footer="0.3"/>
  <pageSetup orientation="portrait" r:id="rId1"/>
  <headerFooter>
    <oddHeader>&amp;LEffective 6/8/2023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6750712-EA22-44AB-93B3-B73E8AE1FAC6}">
          <x14:formula1>
            <xm:f>Data!$A$1:$A$21</xm:f>
          </x14:formula1>
          <xm:sqref>A2</xm:sqref>
        </x14:dataValidation>
        <x14:dataValidation type="list" allowBlank="1" showInputMessage="1" showErrorMessage="1" xr:uid="{51B85532-0628-4082-88A8-FDE9D006AB12}">
          <x14:formula1>
            <xm:f>Data!$D$2:$D$107</xm:f>
          </x14:formula1>
          <xm:sqref>A26</xm:sqref>
        </x14:dataValidation>
        <x14:dataValidation type="list" allowBlank="1" showInputMessage="1" showErrorMessage="1" xr:uid="{02033B8C-D36A-433E-9489-2C9637C339A4}">
          <x14:formula1>
            <xm:f>Data!$D$2:$D$118</xm:f>
          </x14:formula1>
          <xm:sqref>A19:E25 A28:E31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506DD-78D5-4A56-A4A6-69DA5C98B4CF}">
  <sheetPr codeName="Sheet2"/>
  <dimension ref="A1:K26"/>
  <sheetViews>
    <sheetView workbookViewId="0">
      <selection activeCell="K16" sqref="K16"/>
    </sheetView>
  </sheetViews>
  <sheetFormatPr defaultRowHeight="15" x14ac:dyDescent="0.25"/>
  <cols>
    <col min="2" max="2" width="10" customWidth="1"/>
    <col min="3" max="3" width="12.85546875" customWidth="1"/>
    <col min="11" max="11" width="15.85546875" bestFit="1" customWidth="1"/>
  </cols>
  <sheetData>
    <row r="1" spans="1:11" ht="29.25" customHeight="1" x14ac:dyDescent="0.25">
      <c r="A1" s="97" t="s">
        <v>94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29.25" customHeight="1" x14ac:dyDescent="0.25">
      <c r="A2" s="18"/>
      <c r="B2" s="18"/>
      <c r="C2" s="18"/>
      <c r="D2" s="18"/>
      <c r="E2" s="9"/>
      <c r="F2" s="9"/>
      <c r="G2" s="9"/>
      <c r="H2" s="9"/>
      <c r="I2" s="18"/>
      <c r="J2" s="9"/>
      <c r="K2" s="18"/>
    </row>
    <row r="3" spans="1:11" ht="15.75" x14ac:dyDescent="0.25">
      <c r="A3" s="100" t="str">
        <f>'Tenant MO Form'!A2</f>
        <v>Select Apartment Complex</v>
      </c>
      <c r="B3" s="100"/>
      <c r="C3" s="100"/>
      <c r="D3" s="100"/>
      <c r="E3" s="101" t="s">
        <v>0</v>
      </c>
      <c r="F3" s="102"/>
      <c r="G3" s="102"/>
      <c r="H3" s="103"/>
      <c r="I3" s="1"/>
      <c r="J3" s="20" t="s">
        <v>1</v>
      </c>
      <c r="K3" s="1"/>
    </row>
    <row r="4" spans="1:11" ht="15.75" x14ac:dyDescent="0.25">
      <c r="A4" s="1"/>
      <c r="B4" s="1"/>
      <c r="C4" s="1"/>
      <c r="D4" s="1"/>
      <c r="E4" s="104">
        <f>'Tenant MO Form'!E3:H3</f>
        <v>0</v>
      </c>
      <c r="F4" s="105"/>
      <c r="G4" s="105"/>
      <c r="H4" s="106"/>
      <c r="I4" s="1"/>
      <c r="J4" s="21">
        <f>'Tenant MO Form'!J3</f>
        <v>0</v>
      </c>
      <c r="K4" s="1"/>
    </row>
    <row r="5" spans="1:11" ht="15.75" x14ac:dyDescent="0.25">
      <c r="A5" s="1"/>
      <c r="B5" s="1"/>
      <c r="C5" s="1"/>
      <c r="D5" s="1"/>
      <c r="E5" s="1"/>
      <c r="F5" s="22"/>
      <c r="G5" s="1"/>
      <c r="H5" s="1"/>
      <c r="I5" s="1"/>
      <c r="J5" s="1"/>
      <c r="K5" s="1"/>
    </row>
    <row r="6" spans="1:11" ht="15.75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15.75" x14ac:dyDescent="0.25">
      <c r="A7" s="107" t="s">
        <v>2</v>
      </c>
      <c r="B7" s="108"/>
      <c r="C7" s="23"/>
      <c r="D7" s="107" t="s">
        <v>3</v>
      </c>
      <c r="E7" s="108"/>
      <c r="F7" s="23"/>
      <c r="G7" s="107" t="s">
        <v>4</v>
      </c>
      <c r="H7" s="108"/>
      <c r="I7" s="23"/>
      <c r="J7" s="107" t="s">
        <v>5</v>
      </c>
      <c r="K7" s="108"/>
    </row>
    <row r="8" spans="1:11" ht="15.75" x14ac:dyDescent="0.25">
      <c r="A8" s="109">
        <f>'Tenant MO Form'!A7:B7</f>
        <v>0</v>
      </c>
      <c r="B8" s="110"/>
      <c r="C8" s="23"/>
      <c r="D8" s="109"/>
      <c r="E8" s="110"/>
      <c r="F8" s="23"/>
      <c r="G8" s="109">
        <f>'Tenant MO Form'!G7:H7</f>
        <v>0</v>
      </c>
      <c r="H8" s="110"/>
      <c r="I8" s="23"/>
      <c r="J8" s="109">
        <f>'Tenant MO Form'!J7:K7</f>
        <v>0</v>
      </c>
      <c r="K8" s="110"/>
    </row>
    <row r="9" spans="1:11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.75" x14ac:dyDescent="0.25">
      <c r="A10" s="99" t="s">
        <v>48</v>
      </c>
      <c r="B10" s="99"/>
      <c r="C10" s="99"/>
      <c r="D10" s="1"/>
      <c r="E10" s="99" t="s">
        <v>49</v>
      </c>
      <c r="F10" s="99"/>
      <c r="G10" s="1"/>
      <c r="H10" s="99" t="s">
        <v>99</v>
      </c>
      <c r="I10" s="99"/>
      <c r="J10" s="1"/>
      <c r="K10" s="24" t="s">
        <v>100</v>
      </c>
    </row>
    <row r="11" spans="1:11" ht="15.75" x14ac:dyDescent="0.25">
      <c r="A11" s="112" t="s">
        <v>50</v>
      </c>
      <c r="B11" s="112"/>
      <c r="C11" s="112"/>
      <c r="D11" s="1"/>
      <c r="E11" s="112" t="s">
        <v>51</v>
      </c>
      <c r="F11" s="112"/>
      <c r="G11" s="1"/>
      <c r="H11" s="113">
        <f>SUM('Tenant MO Form'!J9:K9)</f>
        <v>0</v>
      </c>
      <c r="I11" s="113"/>
      <c r="J11" s="1"/>
      <c r="K11" s="25">
        <f>SUM('Tenant MO Form'!J13:K13-'Tenant MO Form'!J9:K9)</f>
        <v>0</v>
      </c>
    </row>
    <row r="12" spans="1:11" ht="15.75" x14ac:dyDescent="0.25">
      <c r="A12" s="100" t="s">
        <v>52</v>
      </c>
      <c r="B12" s="100"/>
      <c r="C12" s="100"/>
      <c r="D12" s="1"/>
      <c r="E12" s="100" t="s">
        <v>61</v>
      </c>
      <c r="F12" s="100"/>
      <c r="G12" s="1"/>
      <c r="H12" s="114" t="e">
        <f>SUM('Tenant MO Form'!J10:K10)</f>
        <v>#N/A</v>
      </c>
      <c r="I12" s="114"/>
      <c r="J12" s="1"/>
      <c r="K12" s="25">
        <v>0</v>
      </c>
    </row>
    <row r="13" spans="1:11" ht="15.75" x14ac:dyDescent="0.25">
      <c r="A13" s="100" t="s">
        <v>55</v>
      </c>
      <c r="B13" s="100"/>
      <c r="C13" s="100"/>
      <c r="D13" s="1"/>
      <c r="E13" s="100" t="s">
        <v>51</v>
      </c>
      <c r="F13" s="100"/>
      <c r="G13" s="1"/>
      <c r="H13" s="114">
        <f>SUM('Tenant MO Form'!J11:K11)</f>
        <v>0</v>
      </c>
      <c r="I13" s="114"/>
      <c r="J13" s="1"/>
      <c r="K13" s="25">
        <f>SUM('Tenant MO Form'!J11:K11)</f>
        <v>0</v>
      </c>
    </row>
    <row r="14" spans="1:11" ht="15.75" x14ac:dyDescent="0.25">
      <c r="A14" s="100" t="s">
        <v>53</v>
      </c>
      <c r="B14" s="100"/>
      <c r="C14" s="100"/>
      <c r="D14" s="1"/>
      <c r="E14" s="100" t="s">
        <v>54</v>
      </c>
      <c r="F14" s="100"/>
      <c r="G14" s="1"/>
      <c r="H14" s="114">
        <f>SUM('Tenant MO Form'!J48:K48)</f>
        <v>0</v>
      </c>
      <c r="I14" s="100"/>
      <c r="J14" s="1"/>
      <c r="K14" s="25" t="s">
        <v>63</v>
      </c>
    </row>
    <row r="15" spans="1:11" ht="15.75" x14ac:dyDescent="0.25">
      <c r="A15" s="100" t="s">
        <v>56</v>
      </c>
      <c r="B15" s="100"/>
      <c r="C15" s="100"/>
      <c r="D15" s="1"/>
      <c r="E15" s="100" t="s">
        <v>98</v>
      </c>
      <c r="F15" s="100"/>
      <c r="G15" s="1"/>
      <c r="H15" s="100" t="s">
        <v>63</v>
      </c>
      <c r="I15" s="100"/>
      <c r="J15" s="1"/>
      <c r="K15" s="26">
        <f>SUM('Tenant MO Form'!J33:K33)+('Tenant MO Form'!J34:K34)</f>
        <v>0</v>
      </c>
    </row>
    <row r="16" spans="1:11" ht="15.75" x14ac:dyDescent="0.25">
      <c r="A16" s="100" t="s">
        <v>95</v>
      </c>
      <c r="B16" s="100"/>
      <c r="C16" s="100"/>
      <c r="D16" s="1"/>
      <c r="E16" s="100"/>
      <c r="F16" s="100"/>
      <c r="G16" s="1"/>
      <c r="H16" s="100" t="s">
        <v>63</v>
      </c>
      <c r="I16" s="100"/>
      <c r="J16" s="1"/>
      <c r="K16" s="27">
        <f>SUM('Tenant MO Form'!J15:K15)+('Tenant MO Form'!J14:K14)+('Tenant MO Form'!J13:K13)</f>
        <v>0</v>
      </c>
    </row>
    <row r="17" spans="1:11" ht="15.75" x14ac:dyDescent="0.25">
      <c r="A17" s="100" t="s">
        <v>96</v>
      </c>
      <c r="B17" s="100"/>
      <c r="C17" s="100"/>
      <c r="D17" s="1"/>
      <c r="E17" s="100"/>
      <c r="F17" s="100"/>
      <c r="G17" s="1"/>
      <c r="H17" s="100" t="s">
        <v>63</v>
      </c>
      <c r="I17" s="100"/>
      <c r="J17" s="1"/>
      <c r="K17" s="27" t="e">
        <f>SUM('Tenant MO Form'!J36:K36)+('Tenant MO Form'!J39:K39)</f>
        <v>#NUM!</v>
      </c>
    </row>
    <row r="18" spans="1:11" ht="15.75" x14ac:dyDescent="0.25">
      <c r="A18" s="100" t="s">
        <v>97</v>
      </c>
      <c r="B18" s="100"/>
      <c r="C18" s="100"/>
      <c r="D18" s="1"/>
      <c r="E18" s="100" t="s">
        <v>62</v>
      </c>
      <c r="F18" s="100"/>
      <c r="G18" s="1"/>
      <c r="H18" s="100" t="s">
        <v>63</v>
      </c>
      <c r="I18" s="100"/>
      <c r="J18" s="1"/>
      <c r="K18" s="27" t="e">
        <f>SUM('Tenant MO Form'!J45:K45)+('Tenant MO Form'!J42:K42)</f>
        <v>#NUM!</v>
      </c>
    </row>
    <row r="19" spans="1:11" ht="15.75" x14ac:dyDescent="0.25">
      <c r="A19" s="100"/>
      <c r="B19" s="100"/>
      <c r="C19" s="100"/>
      <c r="D19" s="1"/>
      <c r="E19" s="100"/>
      <c r="F19" s="100"/>
      <c r="G19" s="1"/>
      <c r="H19" s="116"/>
      <c r="I19" s="116"/>
      <c r="J19" s="1"/>
      <c r="K19" s="28"/>
    </row>
    <row r="20" spans="1:11" ht="15.75" x14ac:dyDescent="0.25">
      <c r="A20" s="100"/>
      <c r="B20" s="100"/>
      <c r="C20" s="100"/>
      <c r="D20" s="1"/>
      <c r="E20" s="100"/>
      <c r="F20" s="100"/>
      <c r="G20" s="1" t="s">
        <v>64</v>
      </c>
      <c r="H20" s="114" t="e">
        <f>SUM(H11:I16)</f>
        <v>#N/A</v>
      </c>
      <c r="I20" s="100"/>
      <c r="J20" s="1"/>
      <c r="K20" s="27" t="e">
        <f>SUM(K11:K18)</f>
        <v>#NUM!</v>
      </c>
    </row>
    <row r="21" spans="1:11" ht="15.75" x14ac:dyDescent="0.25">
      <c r="A21" s="100"/>
      <c r="B21" s="100"/>
      <c r="C21" s="100"/>
      <c r="D21" s="1"/>
      <c r="E21" s="100"/>
      <c r="F21" s="100"/>
      <c r="G21" s="1"/>
      <c r="H21" s="100"/>
      <c r="I21" s="100"/>
      <c r="J21" s="1"/>
      <c r="K21" s="1"/>
    </row>
    <row r="22" spans="1:11" ht="15.75" x14ac:dyDescent="0.25">
      <c r="A22" s="100"/>
      <c r="B22" s="100"/>
      <c r="C22" s="100"/>
      <c r="D22" s="1"/>
      <c r="E22" s="100"/>
      <c r="F22" s="100"/>
      <c r="G22" s="1"/>
      <c r="H22" s="100"/>
      <c r="I22" s="100"/>
      <c r="J22" s="1"/>
      <c r="K22" s="1"/>
    </row>
    <row r="23" spans="1:11" ht="15.75" x14ac:dyDescent="0.25">
      <c r="A23" s="100"/>
      <c r="B23" s="100"/>
      <c r="C23" s="100"/>
      <c r="D23" s="1"/>
      <c r="E23" s="111" t="s">
        <v>65</v>
      </c>
      <c r="F23" s="111"/>
      <c r="G23" s="111"/>
      <c r="H23" s="115" t="e">
        <f>IF(H20&gt;K20,H20-K20,0)</f>
        <v>#N/A</v>
      </c>
      <c r="I23" s="100"/>
      <c r="J23" s="1"/>
      <c r="K23" s="1"/>
    </row>
    <row r="24" spans="1:11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.75" x14ac:dyDescent="0.25">
      <c r="A25" s="1"/>
      <c r="B25" s="1"/>
      <c r="C25" s="1"/>
      <c r="D25" s="1"/>
      <c r="E25" s="111" t="s">
        <v>66</v>
      </c>
      <c r="F25" s="111"/>
      <c r="G25" s="111"/>
      <c r="H25" s="1"/>
      <c r="I25" s="1"/>
      <c r="J25" s="1"/>
      <c r="K25" s="27" t="e">
        <f>IF(K20&gt;H20,K20-H20,0)</f>
        <v>#NUM!</v>
      </c>
    </row>
    <row r="26" spans="1:11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5">
    <mergeCell ref="H11:I11"/>
    <mergeCell ref="H12:I12"/>
    <mergeCell ref="H23:I23"/>
    <mergeCell ref="H14:I14"/>
    <mergeCell ref="H13:I13"/>
    <mergeCell ref="H15:I15"/>
    <mergeCell ref="H16:I16"/>
    <mergeCell ref="H20:I20"/>
    <mergeCell ref="H17:I17"/>
    <mergeCell ref="H18:I18"/>
    <mergeCell ref="H19:I19"/>
    <mergeCell ref="H21:I21"/>
    <mergeCell ref="H22:I22"/>
    <mergeCell ref="A20:C20"/>
    <mergeCell ref="A21:C21"/>
    <mergeCell ref="A22:C22"/>
    <mergeCell ref="E11:F11"/>
    <mergeCell ref="E12:F12"/>
    <mergeCell ref="E14:F14"/>
    <mergeCell ref="E13:F13"/>
    <mergeCell ref="E15:F15"/>
    <mergeCell ref="E16:F16"/>
    <mergeCell ref="E20:F20"/>
    <mergeCell ref="E21:F21"/>
    <mergeCell ref="E22:F22"/>
    <mergeCell ref="E23:G23"/>
    <mergeCell ref="E25:G25"/>
    <mergeCell ref="A16:C16"/>
    <mergeCell ref="A10:C10"/>
    <mergeCell ref="A11:C11"/>
    <mergeCell ref="A12:C12"/>
    <mergeCell ref="A14:C14"/>
    <mergeCell ref="A13:C13"/>
    <mergeCell ref="A15:C15"/>
    <mergeCell ref="A23:C23"/>
    <mergeCell ref="A19:C19"/>
    <mergeCell ref="E19:F19"/>
    <mergeCell ref="A17:C17"/>
    <mergeCell ref="A18:C18"/>
    <mergeCell ref="E17:F17"/>
    <mergeCell ref="E18:F18"/>
    <mergeCell ref="A1:K1"/>
    <mergeCell ref="E10:F10"/>
    <mergeCell ref="A3:D3"/>
    <mergeCell ref="E3:H3"/>
    <mergeCell ref="E4:H4"/>
    <mergeCell ref="A7:B7"/>
    <mergeCell ref="D7:E7"/>
    <mergeCell ref="G7:H7"/>
    <mergeCell ref="J7:K7"/>
    <mergeCell ref="A8:B8"/>
    <mergeCell ref="D8:E8"/>
    <mergeCell ref="G8:H8"/>
    <mergeCell ref="J8:K8"/>
    <mergeCell ref="H10:I10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50D9E7B-364D-4583-A054-8FF3920CC061}">
          <x14:formula1>
            <xm:f>Data!$A$1:$A$21</xm:f>
          </x14:formula1>
          <xm:sqref>A3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E06C3-1F7D-4D84-8F23-3D640A1B3AE5}">
  <sheetPr codeName="Sheet3"/>
  <dimension ref="A1:AR3"/>
  <sheetViews>
    <sheetView workbookViewId="0">
      <selection activeCell="D2" sqref="D2"/>
    </sheetView>
  </sheetViews>
  <sheetFormatPr defaultRowHeight="25.5" customHeight="1" x14ac:dyDescent="0.25"/>
  <cols>
    <col min="1" max="1" width="17.85546875" customWidth="1"/>
    <col min="2" max="2" width="18.5703125" customWidth="1"/>
    <col min="3" max="3" width="17.7109375" customWidth="1"/>
    <col min="4" max="4" width="16.5703125" customWidth="1"/>
    <col min="5" max="5" width="18" customWidth="1"/>
  </cols>
  <sheetData>
    <row r="1" spans="1:44" ht="25.5" customHeight="1" x14ac:dyDescent="0.25">
      <c r="A1" s="9" t="s">
        <v>70</v>
      </c>
      <c r="B1" s="9" t="s">
        <v>72</v>
      </c>
      <c r="C1" s="9" t="s">
        <v>71</v>
      </c>
      <c r="D1" s="9" t="s">
        <v>47</v>
      </c>
      <c r="E1" s="9" t="s">
        <v>93</v>
      </c>
      <c r="G1" s="117" t="s">
        <v>73</v>
      </c>
      <c r="H1" s="117"/>
      <c r="I1" s="117" t="s">
        <v>74</v>
      </c>
      <c r="J1" s="117"/>
      <c r="K1" s="117" t="s">
        <v>75</v>
      </c>
      <c r="L1" s="117"/>
      <c r="M1" s="117" t="s">
        <v>76</v>
      </c>
      <c r="N1" s="117"/>
      <c r="O1" s="117" t="s">
        <v>77</v>
      </c>
      <c r="P1" s="117"/>
      <c r="Q1" s="117" t="s">
        <v>78</v>
      </c>
      <c r="R1" s="117"/>
      <c r="S1" s="117" t="s">
        <v>79</v>
      </c>
      <c r="T1" s="117"/>
      <c r="U1" s="117" t="s">
        <v>80</v>
      </c>
      <c r="V1" s="117"/>
      <c r="W1" s="117" t="s">
        <v>81</v>
      </c>
      <c r="X1" s="117"/>
      <c r="Y1" s="117" t="s">
        <v>82</v>
      </c>
      <c r="Z1" s="117"/>
      <c r="AA1" s="117" t="s">
        <v>83</v>
      </c>
      <c r="AB1" s="117"/>
      <c r="AC1" s="117" t="s">
        <v>84</v>
      </c>
      <c r="AD1" s="117"/>
      <c r="AE1" s="117" t="s">
        <v>85</v>
      </c>
      <c r="AF1" s="117"/>
      <c r="AG1" s="117" t="s">
        <v>86</v>
      </c>
      <c r="AH1" s="117"/>
      <c r="AI1" s="117" t="s">
        <v>87</v>
      </c>
      <c r="AJ1" s="117"/>
      <c r="AK1" s="117" t="s">
        <v>88</v>
      </c>
      <c r="AL1" s="117"/>
      <c r="AM1" s="117" t="s">
        <v>89</v>
      </c>
      <c r="AN1" s="117"/>
      <c r="AO1" s="117" t="s">
        <v>90</v>
      </c>
      <c r="AP1" s="117"/>
      <c r="AQ1" s="117" t="s">
        <v>91</v>
      </c>
      <c r="AR1" s="117"/>
    </row>
    <row r="2" spans="1:44" ht="31.5" customHeight="1" x14ac:dyDescent="0.25">
      <c r="A2" s="10">
        <f>'Tenant MO Form'!A7:B7</f>
        <v>0</v>
      </c>
      <c r="B2" s="8">
        <f>SUM('Tenant MO Form'!J9:K9)</f>
        <v>0</v>
      </c>
      <c r="C2" s="10">
        <f>SUM('Tenant MO Form'!J7:K7)</f>
        <v>0</v>
      </c>
      <c r="D2" s="17" t="e">
        <f>VLOOKUP(Complex,Data!A2:B21,2,FALSE)</f>
        <v>#N/A</v>
      </c>
      <c r="E2" t="e">
        <f>B2*D2*(DATEDIF(A2,C2,"Y"))</f>
        <v>#N/A</v>
      </c>
      <c r="G2" s="11" t="s">
        <v>92</v>
      </c>
      <c r="I2" s="11" t="s">
        <v>92</v>
      </c>
      <c r="K2" s="11" t="s">
        <v>92</v>
      </c>
      <c r="M2" s="11" t="s">
        <v>92</v>
      </c>
      <c r="O2" s="11" t="s">
        <v>92</v>
      </c>
      <c r="Q2" s="11" t="s">
        <v>92</v>
      </c>
      <c r="S2" s="11" t="s">
        <v>92</v>
      </c>
      <c r="U2" s="11" t="s">
        <v>92</v>
      </c>
      <c r="W2" s="11" t="s">
        <v>92</v>
      </c>
      <c r="Y2" s="11" t="s">
        <v>92</v>
      </c>
      <c r="AA2" s="11" t="s">
        <v>92</v>
      </c>
      <c r="AC2" s="11" t="s">
        <v>92</v>
      </c>
      <c r="AE2" s="11" t="s">
        <v>92</v>
      </c>
      <c r="AG2" s="11" t="s">
        <v>92</v>
      </c>
      <c r="AI2" s="11" t="s">
        <v>92</v>
      </c>
      <c r="AK2" s="11" t="s">
        <v>92</v>
      </c>
      <c r="AM2" s="11" t="s">
        <v>92</v>
      </c>
      <c r="AO2" s="11" t="s">
        <v>92</v>
      </c>
      <c r="AQ2" s="11" t="s">
        <v>92</v>
      </c>
    </row>
    <row r="3" spans="1:44" ht="25.5" customHeight="1" x14ac:dyDescent="0.25">
      <c r="G3" s="12">
        <v>1E-4</v>
      </c>
      <c r="I3" s="12">
        <v>1E-4</v>
      </c>
      <c r="K3" s="12">
        <v>5.0000000000000001E-3</v>
      </c>
      <c r="M3" s="12">
        <v>1E-4</v>
      </c>
      <c r="O3" s="12">
        <v>5.0000000000000001E-3</v>
      </c>
      <c r="Q3" s="12">
        <v>2.9999999999999997E-4</v>
      </c>
      <c r="S3" s="12">
        <v>2.9999999999999997E-4</v>
      </c>
      <c r="U3" s="12">
        <v>1E-4</v>
      </c>
      <c r="W3" s="12">
        <v>5.0000000000000001E-3</v>
      </c>
      <c r="Y3">
        <v>0</v>
      </c>
      <c r="AA3" s="34">
        <v>5.9999999999999995E-4</v>
      </c>
      <c r="AC3" s="12">
        <v>1E-4</v>
      </c>
      <c r="AE3" s="12">
        <v>1E-4</v>
      </c>
      <c r="AG3" s="12">
        <v>2.9999999999999997E-4</v>
      </c>
      <c r="AI3" s="12">
        <v>1E-4</v>
      </c>
      <c r="AK3" s="12">
        <v>1E-4</v>
      </c>
      <c r="AM3" s="12">
        <v>5.0000000000000001E-3</v>
      </c>
      <c r="AO3" s="12">
        <v>2.9999999999999997E-4</v>
      </c>
      <c r="AQ3">
        <v>0</v>
      </c>
    </row>
  </sheetData>
  <mergeCells count="19">
    <mergeCell ref="AQ1:AR1"/>
    <mergeCell ref="AE1:AF1"/>
    <mergeCell ref="AG1:AH1"/>
    <mergeCell ref="AI1:AJ1"/>
    <mergeCell ref="AK1:AL1"/>
    <mergeCell ref="AM1:AN1"/>
    <mergeCell ref="AO1:AP1"/>
    <mergeCell ref="AC1:AD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4AEE9-5469-4CA1-93FF-0E68BA331D88}">
  <sheetPr codeName="Sheet21"/>
  <dimension ref="A1:K118"/>
  <sheetViews>
    <sheetView workbookViewId="0">
      <selection activeCell="B21" sqref="B21"/>
    </sheetView>
  </sheetViews>
  <sheetFormatPr defaultRowHeight="15" x14ac:dyDescent="0.2"/>
  <cols>
    <col min="1" max="1" width="36.42578125" style="1" customWidth="1"/>
    <col min="2" max="2" width="13.85546875" style="1" bestFit="1" customWidth="1"/>
    <col min="3" max="3" width="9.140625" style="1"/>
    <col min="4" max="4" width="45.5703125" style="1" customWidth="1"/>
    <col min="5" max="5" width="33.42578125" style="1" customWidth="1"/>
    <col min="6" max="6" width="27.85546875" style="1" customWidth="1"/>
    <col min="7" max="9" width="9.140625" style="1"/>
    <col min="10" max="10" width="45.5703125" style="1" customWidth="1"/>
    <col min="11" max="11" width="32.7109375" style="1" customWidth="1"/>
    <col min="12" max="16384" width="9.140625" style="1"/>
  </cols>
  <sheetData>
    <row r="1" spans="1:11" ht="15.75" thickBot="1" x14ac:dyDescent="0.25">
      <c r="A1" s="1" t="s">
        <v>69</v>
      </c>
      <c r="B1" s="1" t="s">
        <v>92</v>
      </c>
      <c r="D1" s="1" t="s">
        <v>38</v>
      </c>
      <c r="E1" s="1" t="s">
        <v>8</v>
      </c>
      <c r="F1" s="1" t="s">
        <v>9</v>
      </c>
      <c r="H1" s="1" t="s">
        <v>40</v>
      </c>
      <c r="J1" s="1" t="s">
        <v>38</v>
      </c>
      <c r="K1" s="1" t="s">
        <v>9</v>
      </c>
    </row>
    <row r="2" spans="1:11" ht="15.75" thickBot="1" x14ac:dyDescent="0.25">
      <c r="A2" s="1" t="s">
        <v>20</v>
      </c>
      <c r="B2" s="15">
        <v>0</v>
      </c>
      <c r="D2" s="35" t="s">
        <v>108</v>
      </c>
      <c r="E2" s="36" t="s">
        <v>8</v>
      </c>
      <c r="F2" s="36" t="s">
        <v>109</v>
      </c>
      <c r="H2" s="1" t="s">
        <v>41</v>
      </c>
      <c r="J2" s="35" t="s">
        <v>108</v>
      </c>
      <c r="K2" s="36" t="s">
        <v>109</v>
      </c>
    </row>
    <row r="3" spans="1:11" ht="15.75" thickBot="1" x14ac:dyDescent="0.25">
      <c r="A3" s="1" t="s">
        <v>21</v>
      </c>
      <c r="B3" s="16">
        <v>1E-4</v>
      </c>
      <c r="D3" s="37" t="s">
        <v>110</v>
      </c>
      <c r="E3" s="38" t="s">
        <v>111</v>
      </c>
      <c r="F3" s="38">
        <v>2.25</v>
      </c>
      <c r="H3" s="1" t="s">
        <v>42</v>
      </c>
      <c r="J3" s="37" t="s">
        <v>110</v>
      </c>
      <c r="K3" s="38">
        <v>2.25</v>
      </c>
    </row>
    <row r="4" spans="1:11" ht="15.75" thickBot="1" x14ac:dyDescent="0.25">
      <c r="A4" s="1" t="s">
        <v>22</v>
      </c>
      <c r="B4" s="16">
        <v>1E-4</v>
      </c>
      <c r="D4" s="37" t="s">
        <v>112</v>
      </c>
      <c r="E4" s="38">
        <v>5</v>
      </c>
      <c r="F4" s="38">
        <v>1.25</v>
      </c>
      <c r="J4" s="37" t="s">
        <v>112</v>
      </c>
      <c r="K4" s="38">
        <v>1.25</v>
      </c>
    </row>
    <row r="5" spans="1:11" ht="15.75" thickBot="1" x14ac:dyDescent="0.25">
      <c r="A5" s="1" t="s">
        <v>23</v>
      </c>
      <c r="B5" s="16">
        <v>5.0000000000000001E-3</v>
      </c>
      <c r="D5" s="37" t="s">
        <v>113</v>
      </c>
      <c r="E5" s="38">
        <v>30</v>
      </c>
      <c r="F5" s="38">
        <v>0.5</v>
      </c>
      <c r="J5" s="37" t="s">
        <v>113</v>
      </c>
      <c r="K5" s="38">
        <v>0.5</v>
      </c>
    </row>
    <row r="6" spans="1:11" ht="15.75" thickBot="1" x14ac:dyDescent="0.25">
      <c r="A6" s="1" t="s">
        <v>24</v>
      </c>
      <c r="B6" s="16">
        <v>1E-4</v>
      </c>
      <c r="D6" s="37" t="s">
        <v>114</v>
      </c>
      <c r="E6" s="38">
        <v>918</v>
      </c>
      <c r="F6" s="38">
        <v>1.5</v>
      </c>
      <c r="J6" s="37" t="s">
        <v>114</v>
      </c>
      <c r="K6" s="38">
        <v>1.5</v>
      </c>
    </row>
    <row r="7" spans="1:11" ht="15.75" thickBot="1" x14ac:dyDescent="0.25">
      <c r="A7" s="1" t="s">
        <v>25</v>
      </c>
      <c r="B7" s="16">
        <v>5.0000000000000001E-3</v>
      </c>
      <c r="D7" s="37" t="s">
        <v>103</v>
      </c>
      <c r="E7" s="38">
        <v>100</v>
      </c>
      <c r="F7" s="38">
        <v>0.5</v>
      </c>
      <c r="J7" s="37" t="s">
        <v>103</v>
      </c>
      <c r="K7" s="38">
        <v>0.5</v>
      </c>
    </row>
    <row r="8" spans="1:11" ht="15.75" thickBot="1" x14ac:dyDescent="0.25">
      <c r="A8" s="1" t="s">
        <v>26</v>
      </c>
      <c r="B8" s="16">
        <v>2.9999999999999997E-4</v>
      </c>
      <c r="D8" s="37" t="s">
        <v>115</v>
      </c>
      <c r="E8" s="38">
        <v>27</v>
      </c>
      <c r="F8" s="38">
        <v>0.5</v>
      </c>
      <c r="J8" s="37" t="s">
        <v>115</v>
      </c>
      <c r="K8" s="38">
        <v>0.5</v>
      </c>
    </row>
    <row r="9" spans="1:11" ht="15.75" thickBot="1" x14ac:dyDescent="0.25">
      <c r="A9" s="1" t="s">
        <v>27</v>
      </c>
      <c r="B9" s="16">
        <v>2.9999999999999997E-4</v>
      </c>
      <c r="D9" s="37" t="s">
        <v>116</v>
      </c>
      <c r="E9" s="38">
        <v>12</v>
      </c>
      <c r="F9" s="38">
        <v>0.25</v>
      </c>
      <c r="J9" s="37" t="s">
        <v>116</v>
      </c>
      <c r="K9" s="38">
        <v>0.25</v>
      </c>
    </row>
    <row r="10" spans="1:11" ht="15.75" thickBot="1" x14ac:dyDescent="0.25">
      <c r="A10" s="1" t="s">
        <v>28</v>
      </c>
      <c r="B10" s="16">
        <v>1E-4</v>
      </c>
      <c r="D10" s="37" t="s">
        <v>117</v>
      </c>
      <c r="E10" s="38">
        <v>1</v>
      </c>
      <c r="F10" s="38" t="s">
        <v>63</v>
      </c>
      <c r="J10" s="37" t="s">
        <v>117</v>
      </c>
      <c r="K10" s="38" t="s">
        <v>63</v>
      </c>
    </row>
    <row r="11" spans="1:11" ht="15.75" thickBot="1" x14ac:dyDescent="0.25">
      <c r="A11" s="1" t="s">
        <v>29</v>
      </c>
      <c r="B11" s="16">
        <v>5.0000000000000001E-3</v>
      </c>
      <c r="D11" s="37" t="s">
        <v>118</v>
      </c>
      <c r="E11" s="38">
        <v>2.5</v>
      </c>
      <c r="F11" s="38" t="s">
        <v>63</v>
      </c>
      <c r="J11" s="37" t="s">
        <v>118</v>
      </c>
      <c r="K11" s="38" t="s">
        <v>63</v>
      </c>
    </row>
    <row r="12" spans="1:11" ht="15.75" thickBot="1" x14ac:dyDescent="0.25">
      <c r="A12" s="1" t="s">
        <v>30</v>
      </c>
      <c r="B12" s="15">
        <v>0</v>
      </c>
      <c r="D12" s="37" t="s">
        <v>119</v>
      </c>
      <c r="E12" s="38">
        <v>62</v>
      </c>
      <c r="F12" s="38" t="s">
        <v>63</v>
      </c>
      <c r="J12" s="37" t="s">
        <v>119</v>
      </c>
      <c r="K12" s="38" t="s">
        <v>63</v>
      </c>
    </row>
    <row r="13" spans="1:11" ht="30.75" thickBot="1" x14ac:dyDescent="0.25">
      <c r="A13" s="1" t="s">
        <v>31</v>
      </c>
      <c r="B13" s="16">
        <f>Interest!AA3</f>
        <v>5.9999999999999995E-4</v>
      </c>
      <c r="D13" s="37" t="s">
        <v>120</v>
      </c>
      <c r="E13" s="38">
        <v>4.5</v>
      </c>
      <c r="F13" s="39"/>
      <c r="J13" s="37" t="s">
        <v>120</v>
      </c>
      <c r="K13" s="39"/>
    </row>
    <row r="14" spans="1:11" ht="15.75" thickBot="1" x14ac:dyDescent="0.25">
      <c r="A14" s="1" t="s">
        <v>32</v>
      </c>
      <c r="B14" s="16">
        <v>1E-4</v>
      </c>
      <c r="D14" s="37" t="s">
        <v>121</v>
      </c>
      <c r="E14" s="38">
        <v>30</v>
      </c>
      <c r="F14" s="38">
        <v>0.5</v>
      </c>
      <c r="J14" s="37" t="s">
        <v>121</v>
      </c>
      <c r="K14" s="38">
        <v>0.5</v>
      </c>
    </row>
    <row r="15" spans="1:11" ht="15.75" thickBot="1" x14ac:dyDescent="0.25">
      <c r="A15" s="1" t="s">
        <v>106</v>
      </c>
      <c r="B15" s="16">
        <v>1E-4</v>
      </c>
      <c r="D15" s="37" t="s">
        <v>122</v>
      </c>
      <c r="E15" s="38">
        <v>4</v>
      </c>
      <c r="F15" s="38" t="s">
        <v>63</v>
      </c>
      <c r="J15" s="37" t="s">
        <v>122</v>
      </c>
      <c r="K15" s="38" t="s">
        <v>63</v>
      </c>
    </row>
    <row r="16" spans="1:11" ht="15.75" thickBot="1" x14ac:dyDescent="0.25">
      <c r="A16" s="1" t="s">
        <v>33</v>
      </c>
      <c r="B16" s="16">
        <v>2.9999999999999997E-4</v>
      </c>
      <c r="D16" s="40" t="s">
        <v>44</v>
      </c>
      <c r="E16" s="41"/>
      <c r="F16" s="41"/>
      <c r="J16" s="40" t="s">
        <v>44</v>
      </c>
      <c r="K16" s="41"/>
    </row>
    <row r="17" spans="1:11" ht="15.75" thickBot="1" x14ac:dyDescent="0.25">
      <c r="A17" s="1" t="s">
        <v>34</v>
      </c>
      <c r="B17" s="16">
        <v>1E-4</v>
      </c>
      <c r="D17" s="37" t="s">
        <v>123</v>
      </c>
      <c r="E17" s="38">
        <v>2.75</v>
      </c>
      <c r="F17" s="38" t="s">
        <v>63</v>
      </c>
      <c r="J17" s="37" t="s">
        <v>123</v>
      </c>
      <c r="K17" s="38" t="s">
        <v>63</v>
      </c>
    </row>
    <row r="18" spans="1:11" ht="15.75" thickBot="1" x14ac:dyDescent="0.25">
      <c r="A18" s="1" t="s">
        <v>35</v>
      </c>
      <c r="B18" s="16">
        <v>1E-4</v>
      </c>
      <c r="D18" s="37" t="s">
        <v>124</v>
      </c>
      <c r="E18" s="38">
        <v>25</v>
      </c>
      <c r="F18" s="38">
        <v>0.5</v>
      </c>
      <c r="J18" s="37" t="s">
        <v>124</v>
      </c>
      <c r="K18" s="38">
        <v>0.5</v>
      </c>
    </row>
    <row r="19" spans="1:11" ht="15.75" thickBot="1" x14ac:dyDescent="0.25">
      <c r="A19" s="1" t="s">
        <v>36</v>
      </c>
      <c r="B19" s="15">
        <v>0</v>
      </c>
      <c r="D19" s="37" t="s">
        <v>125</v>
      </c>
      <c r="E19" s="38">
        <v>225</v>
      </c>
      <c r="F19" s="38">
        <v>2</v>
      </c>
      <c r="J19" s="37" t="s">
        <v>125</v>
      </c>
      <c r="K19" s="38">
        <v>2</v>
      </c>
    </row>
    <row r="20" spans="1:11" ht="15.75" thickBot="1" x14ac:dyDescent="0.25">
      <c r="A20" s="1" t="s">
        <v>37</v>
      </c>
      <c r="B20" s="16">
        <v>5.0000000000000001E-3</v>
      </c>
      <c r="D20" s="37" t="s">
        <v>126</v>
      </c>
      <c r="E20" s="38">
        <v>8.4</v>
      </c>
      <c r="F20" s="38" t="s">
        <v>63</v>
      </c>
      <c r="J20" s="37" t="s">
        <v>126</v>
      </c>
      <c r="K20" s="38" t="s">
        <v>63</v>
      </c>
    </row>
    <row r="21" spans="1:11" ht="15.75" thickBot="1" x14ac:dyDescent="0.25">
      <c r="A21" s="1" t="s">
        <v>107</v>
      </c>
      <c r="B21" s="16">
        <v>2.9999999999999997E-4</v>
      </c>
      <c r="D21" s="37" t="s">
        <v>127</v>
      </c>
      <c r="E21" s="38">
        <v>2.5</v>
      </c>
      <c r="F21" s="38">
        <v>0.25</v>
      </c>
      <c r="J21" s="37" t="s">
        <v>127</v>
      </c>
      <c r="K21" s="38">
        <v>0.25</v>
      </c>
    </row>
    <row r="22" spans="1:11" ht="15.75" thickBot="1" x14ac:dyDescent="0.25">
      <c r="D22" s="37" t="s">
        <v>128</v>
      </c>
      <c r="E22" s="38">
        <v>6.5</v>
      </c>
      <c r="F22" s="38" t="s">
        <v>63</v>
      </c>
      <c r="J22" s="37" t="s">
        <v>128</v>
      </c>
      <c r="K22" s="38" t="s">
        <v>63</v>
      </c>
    </row>
    <row r="23" spans="1:11" ht="15.75" thickBot="1" x14ac:dyDescent="0.25">
      <c r="D23" s="37" t="s">
        <v>129</v>
      </c>
      <c r="E23" s="38">
        <v>6</v>
      </c>
      <c r="F23" s="38" t="s">
        <v>63</v>
      </c>
      <c r="J23" s="37" t="s">
        <v>129</v>
      </c>
      <c r="K23" s="38" t="s">
        <v>63</v>
      </c>
    </row>
    <row r="24" spans="1:11" ht="15.75" thickBot="1" x14ac:dyDescent="0.25">
      <c r="D24" s="37" t="s">
        <v>130</v>
      </c>
      <c r="E24" s="42"/>
      <c r="F24" s="38">
        <v>2</v>
      </c>
      <c r="J24" s="37" t="s">
        <v>130</v>
      </c>
      <c r="K24" s="38">
        <v>2</v>
      </c>
    </row>
    <row r="25" spans="1:11" ht="15.75" thickBot="1" x14ac:dyDescent="0.25">
      <c r="D25" s="37" t="s">
        <v>131</v>
      </c>
      <c r="E25" s="38">
        <v>18.5</v>
      </c>
      <c r="F25" s="38" t="s">
        <v>63</v>
      </c>
      <c r="J25" s="37" t="s">
        <v>131</v>
      </c>
      <c r="K25" s="38" t="s">
        <v>63</v>
      </c>
    </row>
    <row r="26" spans="1:11" ht="15.75" thickBot="1" x14ac:dyDescent="0.25">
      <c r="D26" s="37" t="s">
        <v>132</v>
      </c>
      <c r="E26" s="42"/>
      <c r="F26" s="38">
        <v>0.75</v>
      </c>
      <c r="J26" s="37" t="s">
        <v>132</v>
      </c>
      <c r="K26" s="38">
        <v>0.75</v>
      </c>
    </row>
    <row r="27" spans="1:11" ht="15.75" thickBot="1" x14ac:dyDescent="0.25">
      <c r="D27" s="37" t="s">
        <v>133</v>
      </c>
      <c r="E27" s="38">
        <v>101</v>
      </c>
      <c r="F27" s="38">
        <v>1.5</v>
      </c>
      <c r="J27" s="37" t="s">
        <v>133</v>
      </c>
      <c r="K27" s="38">
        <v>1.5</v>
      </c>
    </row>
    <row r="28" spans="1:11" ht="15.75" thickBot="1" x14ac:dyDescent="0.25">
      <c r="D28" s="37" t="s">
        <v>134</v>
      </c>
      <c r="E28" s="38">
        <v>4.5</v>
      </c>
      <c r="F28" s="38" t="s">
        <v>63</v>
      </c>
      <c r="J28" s="37" t="s">
        <v>134</v>
      </c>
      <c r="K28" s="38" t="s">
        <v>63</v>
      </c>
    </row>
    <row r="29" spans="1:11" ht="15.75" thickBot="1" x14ac:dyDescent="0.25">
      <c r="D29" s="37" t="s">
        <v>135</v>
      </c>
      <c r="E29" s="38">
        <v>32.5</v>
      </c>
      <c r="F29" s="38" t="s">
        <v>63</v>
      </c>
      <c r="J29" s="37" t="s">
        <v>135</v>
      </c>
      <c r="K29" s="38" t="s">
        <v>63</v>
      </c>
    </row>
    <row r="30" spans="1:11" ht="15.75" thickBot="1" x14ac:dyDescent="0.25">
      <c r="D30" s="37" t="s">
        <v>136</v>
      </c>
      <c r="E30" s="38">
        <v>39</v>
      </c>
      <c r="F30" s="38" t="s">
        <v>63</v>
      </c>
      <c r="J30" s="37" t="s">
        <v>136</v>
      </c>
      <c r="K30" s="38" t="s">
        <v>63</v>
      </c>
    </row>
    <row r="31" spans="1:11" ht="15.75" thickBot="1" x14ac:dyDescent="0.25">
      <c r="D31" s="37" t="s">
        <v>137</v>
      </c>
      <c r="E31" s="38">
        <v>9</v>
      </c>
      <c r="F31" s="38" t="s">
        <v>63</v>
      </c>
      <c r="J31" s="37" t="s">
        <v>137</v>
      </c>
      <c r="K31" s="38" t="s">
        <v>63</v>
      </c>
    </row>
    <row r="32" spans="1:11" ht="15.75" thickBot="1" x14ac:dyDescent="0.25">
      <c r="D32" s="37" t="s">
        <v>138</v>
      </c>
      <c r="E32" s="38">
        <v>162</v>
      </c>
      <c r="F32" s="38" t="s">
        <v>63</v>
      </c>
      <c r="J32" s="37" t="s">
        <v>138</v>
      </c>
      <c r="K32" s="38" t="s">
        <v>63</v>
      </c>
    </row>
    <row r="33" spans="4:11" ht="15.75" thickBot="1" x14ac:dyDescent="0.25">
      <c r="D33" s="37" t="s">
        <v>139</v>
      </c>
      <c r="E33" s="38">
        <v>18.5</v>
      </c>
      <c r="F33" s="38" t="s">
        <v>63</v>
      </c>
      <c r="J33" s="37" t="s">
        <v>139</v>
      </c>
      <c r="K33" s="38" t="s">
        <v>63</v>
      </c>
    </row>
    <row r="34" spans="4:11" ht="15.75" thickBot="1" x14ac:dyDescent="0.25">
      <c r="D34" s="37" t="s">
        <v>140</v>
      </c>
      <c r="E34" s="38">
        <v>25</v>
      </c>
      <c r="F34" s="38" t="s">
        <v>63</v>
      </c>
      <c r="J34" s="37" t="s">
        <v>140</v>
      </c>
      <c r="K34" s="38" t="s">
        <v>63</v>
      </c>
    </row>
    <row r="35" spans="4:11" ht="15.75" thickBot="1" x14ac:dyDescent="0.25">
      <c r="D35" s="37" t="s">
        <v>141</v>
      </c>
      <c r="E35" s="38">
        <v>15</v>
      </c>
      <c r="F35" s="38" t="s">
        <v>63</v>
      </c>
      <c r="J35" s="37" t="s">
        <v>141</v>
      </c>
      <c r="K35" s="38" t="s">
        <v>63</v>
      </c>
    </row>
    <row r="36" spans="4:11" ht="15.75" thickBot="1" x14ac:dyDescent="0.25">
      <c r="D36" s="37" t="s">
        <v>142</v>
      </c>
      <c r="E36" s="38">
        <v>6</v>
      </c>
      <c r="F36" s="38" t="s">
        <v>63</v>
      </c>
      <c r="J36" s="37" t="s">
        <v>142</v>
      </c>
      <c r="K36" s="38" t="s">
        <v>63</v>
      </c>
    </row>
    <row r="37" spans="4:11" ht="15.75" thickBot="1" x14ac:dyDescent="0.25">
      <c r="D37" s="37" t="s">
        <v>143</v>
      </c>
      <c r="E37" s="38">
        <v>30</v>
      </c>
      <c r="F37" s="38" t="s">
        <v>63</v>
      </c>
      <c r="J37" s="37" t="s">
        <v>143</v>
      </c>
      <c r="K37" s="38" t="s">
        <v>63</v>
      </c>
    </row>
    <row r="38" spans="4:11" ht="15.75" thickBot="1" x14ac:dyDescent="0.25">
      <c r="D38" s="37" t="s">
        <v>144</v>
      </c>
      <c r="E38" s="42"/>
      <c r="F38" s="38">
        <v>1</v>
      </c>
      <c r="J38" s="37" t="s">
        <v>144</v>
      </c>
      <c r="K38" s="38">
        <v>1</v>
      </c>
    </row>
    <row r="39" spans="4:11" ht="15.75" thickBot="1" x14ac:dyDescent="0.25">
      <c r="D39" s="37" t="s">
        <v>145</v>
      </c>
      <c r="E39" s="38">
        <v>35</v>
      </c>
      <c r="F39" s="38" t="s">
        <v>63</v>
      </c>
      <c r="J39" s="37" t="s">
        <v>145</v>
      </c>
      <c r="K39" s="38" t="s">
        <v>63</v>
      </c>
    </row>
    <row r="40" spans="4:11" ht="15.75" thickBot="1" x14ac:dyDescent="0.25">
      <c r="D40" s="37" t="s">
        <v>104</v>
      </c>
      <c r="E40" s="38">
        <v>74</v>
      </c>
      <c r="F40" s="38">
        <v>1</v>
      </c>
      <c r="J40" s="37" t="s">
        <v>104</v>
      </c>
      <c r="K40" s="38">
        <v>1</v>
      </c>
    </row>
    <row r="41" spans="4:11" ht="15.75" thickBot="1" x14ac:dyDescent="0.25">
      <c r="D41" s="37" t="s">
        <v>146</v>
      </c>
      <c r="E41" s="38">
        <v>30</v>
      </c>
      <c r="F41" s="38" t="s">
        <v>63</v>
      </c>
      <c r="J41" s="37" t="s">
        <v>146</v>
      </c>
      <c r="K41" s="38" t="s">
        <v>63</v>
      </c>
    </row>
    <row r="42" spans="4:11" ht="15.75" thickBot="1" x14ac:dyDescent="0.25">
      <c r="D42" s="37" t="s">
        <v>147</v>
      </c>
      <c r="E42" s="38">
        <v>150</v>
      </c>
      <c r="F42" s="38">
        <v>1</v>
      </c>
      <c r="J42" s="37" t="s">
        <v>147</v>
      </c>
      <c r="K42" s="38">
        <v>1</v>
      </c>
    </row>
    <row r="43" spans="4:11" ht="15.75" thickBot="1" x14ac:dyDescent="0.25">
      <c r="D43" s="37" t="s">
        <v>148</v>
      </c>
      <c r="E43" s="38">
        <v>12</v>
      </c>
      <c r="F43" s="38" t="s">
        <v>63</v>
      </c>
      <c r="J43" s="37" t="s">
        <v>148</v>
      </c>
      <c r="K43" s="38" t="s">
        <v>63</v>
      </c>
    </row>
    <row r="44" spans="4:11" ht="15.75" thickBot="1" x14ac:dyDescent="0.25">
      <c r="D44" s="37" t="s">
        <v>105</v>
      </c>
      <c r="E44" s="38">
        <v>117</v>
      </c>
      <c r="F44" s="38">
        <v>0.5</v>
      </c>
      <c r="J44" s="37" t="s">
        <v>105</v>
      </c>
      <c r="K44" s="38">
        <v>0.5</v>
      </c>
    </row>
    <row r="45" spans="4:11" ht="15.75" thickBot="1" x14ac:dyDescent="0.25">
      <c r="D45" s="37" t="s">
        <v>149</v>
      </c>
      <c r="E45" s="38">
        <v>6.5</v>
      </c>
      <c r="F45" s="38">
        <v>0.25</v>
      </c>
      <c r="J45" s="37" t="s">
        <v>149</v>
      </c>
      <c r="K45" s="38">
        <v>0.25</v>
      </c>
    </row>
    <row r="46" spans="4:11" ht="15.75" thickBot="1" x14ac:dyDescent="0.25">
      <c r="D46" s="37" t="s">
        <v>150</v>
      </c>
      <c r="E46" s="38">
        <v>2</v>
      </c>
      <c r="F46" s="38" t="s">
        <v>63</v>
      </c>
      <c r="J46" s="37" t="s">
        <v>150</v>
      </c>
      <c r="K46" s="38" t="s">
        <v>63</v>
      </c>
    </row>
    <row r="47" spans="4:11" ht="15.75" thickBot="1" x14ac:dyDescent="0.25">
      <c r="D47" s="37" t="s">
        <v>151</v>
      </c>
      <c r="E47" s="38">
        <v>5.5</v>
      </c>
      <c r="F47" s="38" t="s">
        <v>63</v>
      </c>
      <c r="J47" s="37" t="s">
        <v>151</v>
      </c>
      <c r="K47" s="38" t="s">
        <v>63</v>
      </c>
    </row>
    <row r="48" spans="4:11" ht="15.75" thickBot="1" x14ac:dyDescent="0.25">
      <c r="D48" s="35" t="s">
        <v>152</v>
      </c>
      <c r="E48" s="43"/>
      <c r="F48" s="43"/>
      <c r="J48" s="35" t="s">
        <v>152</v>
      </c>
      <c r="K48" s="43"/>
    </row>
    <row r="49" spans="4:11" ht="15.75" thickBot="1" x14ac:dyDescent="0.25">
      <c r="D49" s="37" t="s">
        <v>153</v>
      </c>
      <c r="E49" s="38">
        <v>15</v>
      </c>
      <c r="F49" s="38">
        <v>0.5</v>
      </c>
      <c r="J49" s="37" t="s">
        <v>153</v>
      </c>
      <c r="K49" s="38">
        <v>0.5</v>
      </c>
    </row>
    <row r="50" spans="4:11" ht="15.75" thickBot="1" x14ac:dyDescent="0.25">
      <c r="D50" s="37" t="s">
        <v>154</v>
      </c>
      <c r="E50" s="38">
        <v>200</v>
      </c>
      <c r="F50" s="38">
        <v>0.75</v>
      </c>
      <c r="J50" s="37" t="s">
        <v>154</v>
      </c>
      <c r="K50" s="38">
        <v>0.75</v>
      </c>
    </row>
    <row r="51" spans="4:11" ht="15.75" thickBot="1" x14ac:dyDescent="0.25">
      <c r="D51" s="40" t="s">
        <v>155</v>
      </c>
      <c r="E51" s="41"/>
      <c r="F51" s="41"/>
      <c r="J51" s="40" t="s">
        <v>155</v>
      </c>
      <c r="K51" s="41"/>
    </row>
    <row r="52" spans="4:11" ht="15.75" thickBot="1" x14ac:dyDescent="0.25">
      <c r="D52" s="37" t="s">
        <v>156</v>
      </c>
      <c r="E52" s="38" t="s">
        <v>111</v>
      </c>
      <c r="F52" s="38">
        <v>1.75</v>
      </c>
      <c r="J52" s="37" t="s">
        <v>156</v>
      </c>
      <c r="K52" s="38">
        <v>1.75</v>
      </c>
    </row>
    <row r="53" spans="4:11" ht="15.75" thickBot="1" x14ac:dyDescent="0.25">
      <c r="D53" s="37" t="s">
        <v>157</v>
      </c>
      <c r="E53" s="38">
        <v>400</v>
      </c>
      <c r="F53" s="38">
        <v>0.75</v>
      </c>
      <c r="J53" s="37" t="s">
        <v>157</v>
      </c>
      <c r="K53" s="38">
        <v>0.75</v>
      </c>
    </row>
    <row r="54" spans="4:11" ht="15.75" thickBot="1" x14ac:dyDescent="0.25">
      <c r="D54" s="37" t="s">
        <v>158</v>
      </c>
      <c r="E54" s="38">
        <v>5</v>
      </c>
      <c r="F54" s="38">
        <v>1</v>
      </c>
      <c r="J54" s="37" t="s">
        <v>158</v>
      </c>
      <c r="K54" s="38">
        <v>1</v>
      </c>
    </row>
    <row r="55" spans="4:11" ht="15.75" thickBot="1" x14ac:dyDescent="0.25">
      <c r="D55" s="37" t="s">
        <v>159</v>
      </c>
      <c r="E55" s="38">
        <v>164</v>
      </c>
      <c r="F55" s="42"/>
      <c r="J55" s="37" t="s">
        <v>159</v>
      </c>
      <c r="K55" s="42"/>
    </row>
    <row r="56" spans="4:11" ht="15.75" thickBot="1" x14ac:dyDescent="0.25">
      <c r="D56" s="37" t="s">
        <v>160</v>
      </c>
      <c r="E56" s="38">
        <v>15</v>
      </c>
      <c r="F56" s="38">
        <v>0.5</v>
      </c>
      <c r="J56" s="37" t="s">
        <v>160</v>
      </c>
      <c r="K56" s="38">
        <v>0.5</v>
      </c>
    </row>
    <row r="57" spans="4:11" ht="15.75" thickBot="1" x14ac:dyDescent="0.25">
      <c r="D57" s="37" t="s">
        <v>161</v>
      </c>
      <c r="E57" s="38">
        <v>10</v>
      </c>
      <c r="F57" s="38">
        <v>0.5</v>
      </c>
      <c r="J57" s="37" t="s">
        <v>161</v>
      </c>
      <c r="K57" s="38">
        <v>0.5</v>
      </c>
    </row>
    <row r="58" spans="4:11" ht="30.75" thickBot="1" x14ac:dyDescent="0.25">
      <c r="D58" s="37" t="s">
        <v>162</v>
      </c>
      <c r="E58" s="38">
        <v>62</v>
      </c>
      <c r="F58" s="42"/>
      <c r="J58" s="37" t="s">
        <v>162</v>
      </c>
      <c r="K58" s="42"/>
    </row>
    <row r="59" spans="4:11" ht="30.75" thickBot="1" x14ac:dyDescent="0.25">
      <c r="D59" s="37" t="s">
        <v>120</v>
      </c>
      <c r="E59" s="38">
        <v>4.5</v>
      </c>
      <c r="F59" s="39"/>
      <c r="J59" s="37" t="s">
        <v>120</v>
      </c>
      <c r="K59" s="39"/>
    </row>
    <row r="60" spans="4:11" ht="15.75" thickBot="1" x14ac:dyDescent="0.25">
      <c r="D60" s="40" t="s">
        <v>163</v>
      </c>
      <c r="E60" s="41"/>
      <c r="F60" s="41"/>
      <c r="J60" s="40" t="s">
        <v>163</v>
      </c>
      <c r="K60" s="41"/>
    </row>
    <row r="61" spans="4:11" ht="15.75" thickBot="1" x14ac:dyDescent="0.25">
      <c r="D61" s="37" t="s">
        <v>164</v>
      </c>
      <c r="E61" s="38">
        <v>400</v>
      </c>
      <c r="F61" s="38">
        <v>1</v>
      </c>
      <c r="J61" s="37" t="s">
        <v>164</v>
      </c>
      <c r="K61" s="38">
        <v>1</v>
      </c>
    </row>
    <row r="62" spans="4:11" ht="15.75" thickBot="1" x14ac:dyDescent="0.25">
      <c r="D62" s="37" t="s">
        <v>165</v>
      </c>
      <c r="E62" s="38">
        <v>12</v>
      </c>
      <c r="F62" s="38" t="s">
        <v>63</v>
      </c>
      <c r="J62" s="37" t="s">
        <v>165</v>
      </c>
      <c r="K62" s="38" t="s">
        <v>63</v>
      </c>
    </row>
    <row r="63" spans="4:11" ht="15.75" thickBot="1" x14ac:dyDescent="0.25">
      <c r="D63" s="37" t="s">
        <v>166</v>
      </c>
      <c r="E63" s="38">
        <v>2.5</v>
      </c>
      <c r="F63" s="38">
        <v>0.25</v>
      </c>
      <c r="J63" s="37" t="s">
        <v>166</v>
      </c>
      <c r="K63" s="38">
        <v>0.25</v>
      </c>
    </row>
    <row r="64" spans="4:11" ht="15.75" thickBot="1" x14ac:dyDescent="0.25">
      <c r="D64" s="37" t="s">
        <v>167</v>
      </c>
      <c r="E64" s="38">
        <v>25</v>
      </c>
      <c r="F64" s="38">
        <v>0.25</v>
      </c>
      <c r="J64" s="37" t="s">
        <v>167</v>
      </c>
      <c r="K64" s="38">
        <v>0.25</v>
      </c>
    </row>
    <row r="65" spans="4:11" ht="15.75" thickBot="1" x14ac:dyDescent="0.25">
      <c r="D65" s="37" t="s">
        <v>168</v>
      </c>
      <c r="E65" s="38">
        <v>27</v>
      </c>
      <c r="F65" s="38">
        <v>0.25</v>
      </c>
      <c r="J65" s="37" t="s">
        <v>168</v>
      </c>
      <c r="K65" s="38">
        <v>0.25</v>
      </c>
    </row>
    <row r="66" spans="4:11" ht="15.75" thickBot="1" x14ac:dyDescent="0.25">
      <c r="D66" s="37" t="s">
        <v>169</v>
      </c>
      <c r="E66" s="38">
        <v>40</v>
      </c>
      <c r="F66" s="38" t="s">
        <v>63</v>
      </c>
      <c r="J66" s="37" t="s">
        <v>169</v>
      </c>
      <c r="K66" s="38" t="s">
        <v>63</v>
      </c>
    </row>
    <row r="67" spans="4:11" ht="15.75" thickBot="1" x14ac:dyDescent="0.25">
      <c r="D67" s="37" t="s">
        <v>170</v>
      </c>
      <c r="E67" s="38">
        <v>129</v>
      </c>
      <c r="F67" s="38">
        <v>2.5</v>
      </c>
      <c r="J67" s="37" t="s">
        <v>170</v>
      </c>
      <c r="K67" s="38">
        <v>2.5</v>
      </c>
    </row>
    <row r="68" spans="4:11" ht="15.75" thickBot="1" x14ac:dyDescent="0.25">
      <c r="D68" s="37" t="s">
        <v>161</v>
      </c>
      <c r="E68" s="38">
        <v>10</v>
      </c>
      <c r="F68" s="38">
        <v>0.5</v>
      </c>
      <c r="J68" s="37" t="s">
        <v>161</v>
      </c>
      <c r="K68" s="38">
        <v>0.5</v>
      </c>
    </row>
    <row r="69" spans="4:11" ht="15.75" thickBot="1" x14ac:dyDescent="0.25">
      <c r="D69" s="37" t="s">
        <v>127</v>
      </c>
      <c r="E69" s="38">
        <v>2.5</v>
      </c>
      <c r="F69" s="38">
        <v>0.25</v>
      </c>
      <c r="J69" s="37" t="s">
        <v>127</v>
      </c>
      <c r="K69" s="38">
        <v>0.25</v>
      </c>
    </row>
    <row r="70" spans="4:11" ht="15.75" thickBot="1" x14ac:dyDescent="0.25">
      <c r="D70" s="37" t="s">
        <v>171</v>
      </c>
      <c r="E70" s="38">
        <v>7</v>
      </c>
      <c r="F70" s="38" t="s">
        <v>63</v>
      </c>
      <c r="J70" s="37" t="s">
        <v>171</v>
      </c>
      <c r="K70" s="38" t="s">
        <v>63</v>
      </c>
    </row>
    <row r="71" spans="4:11" ht="15.75" thickBot="1" x14ac:dyDescent="0.25">
      <c r="D71" s="37" t="s">
        <v>172</v>
      </c>
      <c r="E71" s="38">
        <v>4</v>
      </c>
      <c r="F71" s="38" t="s">
        <v>63</v>
      </c>
      <c r="J71" s="37" t="s">
        <v>172</v>
      </c>
      <c r="K71" s="38" t="s">
        <v>63</v>
      </c>
    </row>
    <row r="72" spans="4:11" ht="15.75" thickBot="1" x14ac:dyDescent="0.25">
      <c r="D72" s="37" t="s">
        <v>173</v>
      </c>
      <c r="E72" s="38">
        <v>17</v>
      </c>
      <c r="F72" s="38" t="s">
        <v>63</v>
      </c>
      <c r="J72" s="37" t="s">
        <v>173</v>
      </c>
      <c r="K72" s="38" t="s">
        <v>63</v>
      </c>
    </row>
    <row r="73" spans="4:11" ht="15.75" thickBot="1" x14ac:dyDescent="0.25">
      <c r="D73" s="37" t="s">
        <v>174</v>
      </c>
      <c r="E73" s="38">
        <v>5</v>
      </c>
      <c r="F73" s="38">
        <v>1.5</v>
      </c>
      <c r="J73" s="37" t="s">
        <v>174</v>
      </c>
      <c r="K73" s="38">
        <v>1.5</v>
      </c>
    </row>
    <row r="74" spans="4:11" ht="15.75" thickBot="1" x14ac:dyDescent="0.25">
      <c r="D74" s="37" t="s">
        <v>175</v>
      </c>
      <c r="E74" s="38">
        <v>10</v>
      </c>
      <c r="F74" s="38" t="s">
        <v>63</v>
      </c>
      <c r="J74" s="37" t="s">
        <v>175</v>
      </c>
      <c r="K74" s="38" t="s">
        <v>63</v>
      </c>
    </row>
    <row r="75" spans="4:11" ht="15.75" thickBot="1" x14ac:dyDescent="0.25">
      <c r="D75" s="37" t="s">
        <v>176</v>
      </c>
      <c r="E75" s="38">
        <v>1.25</v>
      </c>
      <c r="F75" s="38" t="s">
        <v>63</v>
      </c>
      <c r="J75" s="37" t="s">
        <v>176</v>
      </c>
      <c r="K75" s="38" t="s">
        <v>63</v>
      </c>
    </row>
    <row r="76" spans="4:11" ht="15.75" thickBot="1" x14ac:dyDescent="0.25">
      <c r="D76" s="37" t="s">
        <v>177</v>
      </c>
      <c r="E76" s="38">
        <v>45</v>
      </c>
      <c r="F76" s="38">
        <v>1.5</v>
      </c>
      <c r="J76" s="37" t="s">
        <v>177</v>
      </c>
      <c r="K76" s="38">
        <v>1.5</v>
      </c>
    </row>
    <row r="77" spans="4:11" ht="15.75" thickBot="1" x14ac:dyDescent="0.25">
      <c r="D77" s="37" t="s">
        <v>178</v>
      </c>
      <c r="E77" s="38">
        <v>4</v>
      </c>
      <c r="F77" s="38" t="s">
        <v>63</v>
      </c>
      <c r="J77" s="37" t="s">
        <v>178</v>
      </c>
      <c r="K77" s="38" t="s">
        <v>63</v>
      </c>
    </row>
    <row r="78" spans="4:11" ht="15.75" thickBot="1" x14ac:dyDescent="0.25">
      <c r="D78" s="37" t="s">
        <v>179</v>
      </c>
      <c r="E78" s="38">
        <v>10</v>
      </c>
      <c r="F78" s="38">
        <v>0.25</v>
      </c>
      <c r="J78" s="37" t="s">
        <v>179</v>
      </c>
      <c r="K78" s="38">
        <v>0.25</v>
      </c>
    </row>
    <row r="79" spans="4:11" ht="15.75" thickBot="1" x14ac:dyDescent="0.25">
      <c r="D79" s="37" t="s">
        <v>180</v>
      </c>
      <c r="E79" s="38">
        <v>20</v>
      </c>
      <c r="F79" s="38" t="s">
        <v>63</v>
      </c>
      <c r="J79" s="37" t="s">
        <v>180</v>
      </c>
      <c r="K79" s="38" t="s">
        <v>63</v>
      </c>
    </row>
    <row r="80" spans="4:11" ht="15.75" thickBot="1" x14ac:dyDescent="0.25">
      <c r="D80" s="37" t="s">
        <v>181</v>
      </c>
      <c r="E80" s="38">
        <v>32</v>
      </c>
      <c r="F80" s="38" t="s">
        <v>63</v>
      </c>
      <c r="J80" s="37" t="s">
        <v>181</v>
      </c>
      <c r="K80" s="38" t="s">
        <v>63</v>
      </c>
    </row>
    <row r="81" spans="4:11" ht="15.75" thickBot="1" x14ac:dyDescent="0.25">
      <c r="D81" s="37" t="s">
        <v>182</v>
      </c>
      <c r="E81" s="38">
        <v>91</v>
      </c>
      <c r="F81" s="38">
        <v>2</v>
      </c>
      <c r="J81" s="37" t="s">
        <v>182</v>
      </c>
      <c r="K81" s="38">
        <v>2</v>
      </c>
    </row>
    <row r="82" spans="4:11" ht="15.75" thickBot="1" x14ac:dyDescent="0.25">
      <c r="D82" s="37" t="s">
        <v>183</v>
      </c>
      <c r="E82" s="38">
        <v>196</v>
      </c>
      <c r="F82" s="38">
        <v>2</v>
      </c>
      <c r="J82" s="37" t="s">
        <v>183</v>
      </c>
      <c r="K82" s="38">
        <v>2</v>
      </c>
    </row>
    <row r="83" spans="4:11" ht="15.75" thickBot="1" x14ac:dyDescent="0.25">
      <c r="D83" s="37" t="s">
        <v>184</v>
      </c>
      <c r="E83" s="38">
        <v>5</v>
      </c>
      <c r="F83" s="38" t="s">
        <v>63</v>
      </c>
      <c r="J83" s="37" t="s">
        <v>184</v>
      </c>
      <c r="K83" s="38" t="s">
        <v>63</v>
      </c>
    </row>
    <row r="84" spans="4:11" ht="15.75" thickBot="1" x14ac:dyDescent="0.25">
      <c r="D84" s="37" t="s">
        <v>185</v>
      </c>
      <c r="E84" s="38">
        <v>8</v>
      </c>
      <c r="F84" s="38">
        <v>0.25</v>
      </c>
      <c r="J84" s="37" t="s">
        <v>185</v>
      </c>
      <c r="K84" s="38">
        <v>0.25</v>
      </c>
    </row>
    <row r="85" spans="4:11" ht="15.75" thickBot="1" x14ac:dyDescent="0.25">
      <c r="D85" s="37" t="s">
        <v>186</v>
      </c>
      <c r="E85" s="38">
        <v>9.5</v>
      </c>
      <c r="F85" s="38">
        <v>0.25</v>
      </c>
      <c r="J85" s="37" t="s">
        <v>186</v>
      </c>
      <c r="K85" s="38">
        <v>0.25</v>
      </c>
    </row>
    <row r="86" spans="4:11" ht="15.75" thickBot="1" x14ac:dyDescent="0.25">
      <c r="D86" s="37" t="s">
        <v>187</v>
      </c>
      <c r="E86" s="38">
        <v>2</v>
      </c>
      <c r="F86" s="38" t="s">
        <v>63</v>
      </c>
      <c r="J86" s="37" t="s">
        <v>187</v>
      </c>
      <c r="K86" s="38" t="s">
        <v>63</v>
      </c>
    </row>
    <row r="87" spans="4:11" ht="15.75" thickBot="1" x14ac:dyDescent="0.25">
      <c r="D87" s="37" t="s">
        <v>188</v>
      </c>
      <c r="E87" s="38">
        <v>3</v>
      </c>
      <c r="F87" s="38">
        <v>0.25</v>
      </c>
      <c r="J87" s="37" t="s">
        <v>188</v>
      </c>
      <c r="K87" s="38">
        <v>0.25</v>
      </c>
    </row>
    <row r="88" spans="4:11" ht="15.75" thickBot="1" x14ac:dyDescent="0.25">
      <c r="D88" s="37" t="s">
        <v>189</v>
      </c>
      <c r="E88" s="38">
        <v>15</v>
      </c>
      <c r="F88" s="38">
        <v>0.25</v>
      </c>
      <c r="J88" s="37" t="s">
        <v>189</v>
      </c>
      <c r="K88" s="38">
        <v>0.25</v>
      </c>
    </row>
    <row r="89" spans="4:11" ht="15.75" thickBot="1" x14ac:dyDescent="0.25">
      <c r="D89" s="37" t="s">
        <v>190</v>
      </c>
      <c r="E89" s="38">
        <v>16</v>
      </c>
      <c r="F89" s="38">
        <v>0.25</v>
      </c>
      <c r="J89" s="37" t="s">
        <v>190</v>
      </c>
      <c r="K89" s="38">
        <v>0.25</v>
      </c>
    </row>
    <row r="90" spans="4:11" ht="15.75" thickBot="1" x14ac:dyDescent="0.25">
      <c r="D90" s="37" t="s">
        <v>191</v>
      </c>
      <c r="E90" s="38">
        <v>21</v>
      </c>
      <c r="F90" s="38">
        <v>0.25</v>
      </c>
      <c r="J90" s="37" t="s">
        <v>191</v>
      </c>
      <c r="K90" s="38">
        <v>0.25</v>
      </c>
    </row>
    <row r="91" spans="4:11" ht="15.75" thickBot="1" x14ac:dyDescent="0.25">
      <c r="D91" s="40" t="s">
        <v>192</v>
      </c>
      <c r="E91" s="41"/>
      <c r="F91" s="41"/>
      <c r="J91" s="40" t="s">
        <v>192</v>
      </c>
      <c r="K91" s="41"/>
    </row>
    <row r="92" spans="4:11" ht="15.75" thickBot="1" x14ac:dyDescent="0.25">
      <c r="D92" s="37" t="s">
        <v>193</v>
      </c>
      <c r="E92" s="38">
        <v>6</v>
      </c>
      <c r="F92" s="42"/>
      <c r="J92" s="37" t="s">
        <v>193</v>
      </c>
      <c r="K92" s="42"/>
    </row>
    <row r="93" spans="4:11" ht="15.75" thickBot="1" x14ac:dyDescent="0.25">
      <c r="D93" s="37" t="s">
        <v>194</v>
      </c>
      <c r="E93" s="38">
        <v>14</v>
      </c>
      <c r="F93" s="42"/>
      <c r="J93" s="37" t="s">
        <v>194</v>
      </c>
      <c r="K93" s="42"/>
    </row>
    <row r="94" spans="4:11" ht="15.75" thickBot="1" x14ac:dyDescent="0.25">
      <c r="D94" s="37" t="s">
        <v>195</v>
      </c>
      <c r="E94" s="38">
        <v>10</v>
      </c>
      <c r="F94" s="38">
        <v>2.25</v>
      </c>
      <c r="J94" s="37" t="s">
        <v>195</v>
      </c>
      <c r="K94" s="38">
        <v>2.25</v>
      </c>
    </row>
    <row r="95" spans="4:11" ht="15.75" thickBot="1" x14ac:dyDescent="0.25">
      <c r="D95" s="37" t="s">
        <v>196</v>
      </c>
      <c r="E95" s="38">
        <v>2</v>
      </c>
      <c r="F95" s="42"/>
      <c r="J95" s="37" t="s">
        <v>196</v>
      </c>
      <c r="K95" s="42"/>
    </row>
    <row r="96" spans="4:11" ht="15.75" thickBot="1" x14ac:dyDescent="0.25">
      <c r="D96" s="37" t="s">
        <v>197</v>
      </c>
      <c r="E96" s="38">
        <v>4</v>
      </c>
      <c r="F96" s="38" t="s">
        <v>63</v>
      </c>
      <c r="J96" s="37" t="s">
        <v>197</v>
      </c>
      <c r="K96" s="38" t="s">
        <v>63</v>
      </c>
    </row>
    <row r="97" spans="4:11" ht="15.75" thickBot="1" x14ac:dyDescent="0.25">
      <c r="D97" s="37" t="s">
        <v>198</v>
      </c>
      <c r="E97" s="38">
        <v>6</v>
      </c>
      <c r="F97" s="38">
        <v>0.25</v>
      </c>
      <c r="J97" s="37" t="s">
        <v>198</v>
      </c>
      <c r="K97" s="38">
        <v>0.25</v>
      </c>
    </row>
    <row r="98" spans="4:11" ht="15.75" thickBot="1" x14ac:dyDescent="0.25">
      <c r="D98" s="37" t="s">
        <v>45</v>
      </c>
      <c r="E98" s="38">
        <v>8</v>
      </c>
      <c r="F98" s="38" t="s">
        <v>63</v>
      </c>
      <c r="J98" s="37" t="s">
        <v>45</v>
      </c>
      <c r="K98" s="38" t="s">
        <v>63</v>
      </c>
    </row>
    <row r="99" spans="4:11" ht="15.75" thickBot="1" x14ac:dyDescent="0.25">
      <c r="D99" s="37" t="s">
        <v>199</v>
      </c>
      <c r="E99" s="38">
        <v>5</v>
      </c>
      <c r="F99" s="38" t="s">
        <v>63</v>
      </c>
      <c r="J99" s="37" t="s">
        <v>199</v>
      </c>
      <c r="K99" s="38" t="s">
        <v>63</v>
      </c>
    </row>
    <row r="100" spans="4:11" ht="15.75" thickBot="1" x14ac:dyDescent="0.25">
      <c r="D100" s="37" t="s">
        <v>200</v>
      </c>
      <c r="E100" s="38">
        <v>20</v>
      </c>
      <c r="F100" s="38" t="s">
        <v>63</v>
      </c>
      <c r="J100" s="37" t="s">
        <v>200</v>
      </c>
      <c r="K100" s="38" t="s">
        <v>63</v>
      </c>
    </row>
    <row r="101" spans="4:11" ht="15.75" thickBot="1" x14ac:dyDescent="0.25">
      <c r="D101" s="37" t="s">
        <v>201</v>
      </c>
      <c r="E101" s="38">
        <v>15</v>
      </c>
      <c r="F101" s="38" t="s">
        <v>63</v>
      </c>
      <c r="J101" s="37" t="s">
        <v>201</v>
      </c>
      <c r="K101" s="38" t="s">
        <v>63</v>
      </c>
    </row>
    <row r="102" spans="4:11" ht="15.75" thickBot="1" x14ac:dyDescent="0.25">
      <c r="D102" s="37" t="s">
        <v>202</v>
      </c>
      <c r="E102" s="38">
        <v>5</v>
      </c>
      <c r="F102" s="38" t="s">
        <v>63</v>
      </c>
      <c r="J102" s="37" t="s">
        <v>202</v>
      </c>
      <c r="K102" s="38" t="s">
        <v>63</v>
      </c>
    </row>
    <row r="103" spans="4:11" ht="30.75" thickBot="1" x14ac:dyDescent="0.25">
      <c r="D103" s="37" t="s">
        <v>203</v>
      </c>
      <c r="E103" s="38" t="s">
        <v>204</v>
      </c>
      <c r="F103" s="38">
        <v>0.25</v>
      </c>
      <c r="J103" s="37" t="s">
        <v>203</v>
      </c>
      <c r="K103" s="38">
        <v>0.25</v>
      </c>
    </row>
    <row r="104" spans="4:11" ht="15.75" thickBot="1" x14ac:dyDescent="0.25">
      <c r="D104" s="37" t="s">
        <v>205</v>
      </c>
      <c r="E104" s="38">
        <v>1</v>
      </c>
      <c r="F104" s="38" t="s">
        <v>63</v>
      </c>
      <c r="J104" s="37" t="s">
        <v>205</v>
      </c>
      <c r="K104" s="38" t="s">
        <v>63</v>
      </c>
    </row>
    <row r="105" spans="4:11" ht="15.75" thickBot="1" x14ac:dyDescent="0.25">
      <c r="D105" s="37" t="s">
        <v>206</v>
      </c>
      <c r="E105" s="38">
        <v>4</v>
      </c>
      <c r="F105" s="38" t="s">
        <v>63</v>
      </c>
      <c r="J105" s="37" t="s">
        <v>206</v>
      </c>
      <c r="K105" s="38" t="s">
        <v>63</v>
      </c>
    </row>
    <row r="106" spans="4:11" ht="15.75" thickBot="1" x14ac:dyDescent="0.25">
      <c r="D106" s="37" t="s">
        <v>207</v>
      </c>
      <c r="E106" s="38">
        <v>722</v>
      </c>
      <c r="F106" s="42"/>
      <c r="J106" s="37" t="s">
        <v>207</v>
      </c>
      <c r="K106" s="42"/>
    </row>
    <row r="107" spans="4:11" ht="15.75" thickBot="1" x14ac:dyDescent="0.25">
      <c r="D107" s="37" t="s">
        <v>208</v>
      </c>
      <c r="E107" s="38">
        <v>785</v>
      </c>
      <c r="F107" s="42"/>
      <c r="J107" s="37" t="s">
        <v>208</v>
      </c>
      <c r="K107" s="42"/>
    </row>
    <row r="108" spans="4:11" ht="15.75" thickBot="1" x14ac:dyDescent="0.25">
      <c r="D108" s="44" t="s">
        <v>209</v>
      </c>
      <c r="E108" s="45"/>
      <c r="F108" s="46">
        <v>1</v>
      </c>
      <c r="J108" s="44" t="s">
        <v>209</v>
      </c>
      <c r="K108" s="46">
        <v>1</v>
      </c>
    </row>
    <row r="109" spans="4:11" ht="15.75" thickBot="1" x14ac:dyDescent="0.25">
      <c r="D109" s="37" t="s">
        <v>210</v>
      </c>
      <c r="E109" s="38">
        <v>0.35</v>
      </c>
      <c r="F109" s="38" t="s">
        <v>63</v>
      </c>
      <c r="J109" s="37" t="s">
        <v>210</v>
      </c>
      <c r="K109" s="38" t="s">
        <v>63</v>
      </c>
    </row>
    <row r="110" spans="4:11" ht="15.75" thickBot="1" x14ac:dyDescent="0.25">
      <c r="D110" s="37" t="s">
        <v>211</v>
      </c>
      <c r="E110" s="38">
        <v>0.25</v>
      </c>
      <c r="F110" s="38" t="s">
        <v>63</v>
      </c>
      <c r="J110" s="37" t="s">
        <v>211</v>
      </c>
      <c r="K110" s="38" t="s">
        <v>63</v>
      </c>
    </row>
    <row r="111" spans="4:11" ht="30.75" thickBot="1" x14ac:dyDescent="0.25">
      <c r="D111" s="37" t="s">
        <v>212</v>
      </c>
      <c r="E111" s="38">
        <v>13</v>
      </c>
      <c r="F111" s="38" t="s">
        <v>63</v>
      </c>
      <c r="J111" s="37" t="s">
        <v>212</v>
      </c>
      <c r="K111" s="38" t="s">
        <v>63</v>
      </c>
    </row>
    <row r="112" spans="4:11" ht="15.75" thickBot="1" x14ac:dyDescent="0.25">
      <c r="D112" s="37" t="s">
        <v>213</v>
      </c>
      <c r="E112" s="38">
        <v>2.5</v>
      </c>
      <c r="F112" s="38" t="s">
        <v>63</v>
      </c>
      <c r="J112" s="37" t="s">
        <v>213</v>
      </c>
      <c r="K112" s="38" t="s">
        <v>63</v>
      </c>
    </row>
    <row r="113" spans="4:11" ht="15.75" thickBot="1" x14ac:dyDescent="0.25">
      <c r="D113" s="37" t="s">
        <v>214</v>
      </c>
      <c r="E113" s="38">
        <v>7.5</v>
      </c>
      <c r="F113" s="38">
        <v>1.5</v>
      </c>
      <c r="J113" s="37" t="s">
        <v>214</v>
      </c>
      <c r="K113" s="38">
        <v>1.5</v>
      </c>
    </row>
    <row r="114" spans="4:11" ht="15.75" thickBot="1" x14ac:dyDescent="0.25">
      <c r="D114" s="37" t="s">
        <v>215</v>
      </c>
      <c r="E114" s="38">
        <v>9.5</v>
      </c>
      <c r="F114" s="38">
        <v>0.25</v>
      </c>
      <c r="J114" s="37" t="s">
        <v>215</v>
      </c>
      <c r="K114" s="38">
        <v>0.25</v>
      </c>
    </row>
    <row r="115" spans="4:11" ht="15.75" thickBot="1" x14ac:dyDescent="0.25">
      <c r="D115" s="37" t="s">
        <v>216</v>
      </c>
      <c r="E115" s="38">
        <v>14</v>
      </c>
      <c r="F115" s="38">
        <v>0.25</v>
      </c>
      <c r="J115" s="37" t="s">
        <v>216</v>
      </c>
      <c r="K115" s="38">
        <v>0.25</v>
      </c>
    </row>
    <row r="116" spans="4:11" ht="30.75" thickBot="1" x14ac:dyDescent="0.25">
      <c r="D116" s="37" t="s">
        <v>217</v>
      </c>
      <c r="E116" s="38">
        <v>80</v>
      </c>
      <c r="F116" s="47" t="s">
        <v>218</v>
      </c>
      <c r="J116" s="37" t="s">
        <v>217</v>
      </c>
      <c r="K116" s="47" t="s">
        <v>218</v>
      </c>
    </row>
    <row r="117" spans="4:11" ht="15.75" thickBot="1" x14ac:dyDescent="0.25">
      <c r="D117" s="37" t="s">
        <v>219</v>
      </c>
      <c r="E117" s="38">
        <v>25</v>
      </c>
      <c r="F117" s="38">
        <v>0.25</v>
      </c>
      <c r="J117" s="37" t="s">
        <v>219</v>
      </c>
      <c r="K117" s="38">
        <v>0.25</v>
      </c>
    </row>
    <row r="118" spans="4:11" ht="15.75" thickBot="1" x14ac:dyDescent="0.25">
      <c r="D118" s="37" t="s">
        <v>220</v>
      </c>
      <c r="E118" s="38">
        <v>7.5</v>
      </c>
      <c r="F118" s="38">
        <v>0.5</v>
      </c>
      <c r="J118" s="37" t="s">
        <v>220</v>
      </c>
      <c r="K118" s="38">
        <v>0.5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18131FAC5DD248802E25DD26C30585" ma:contentTypeVersion="9" ma:contentTypeDescription="Create a new document." ma:contentTypeScope="" ma:versionID="74752d95c92a46d2aa492f831c08c9df">
  <xsd:schema xmlns:xsd="http://www.w3.org/2001/XMLSchema" xmlns:xs="http://www.w3.org/2001/XMLSchema" xmlns:p="http://schemas.microsoft.com/office/2006/metadata/properties" xmlns:ns3="51098f73-add9-4753-98d4-bcce6c914711" xmlns:ns4="177b5d27-8107-4d4d-9a35-3f5759b32299" targetNamespace="http://schemas.microsoft.com/office/2006/metadata/properties" ma:root="true" ma:fieldsID="df5bba0da0b3541d5b5f19d7c76d2933" ns3:_="" ns4:_="">
    <xsd:import namespace="51098f73-add9-4753-98d4-bcce6c914711"/>
    <xsd:import namespace="177b5d27-8107-4d4d-9a35-3f5759b3229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098f73-add9-4753-98d4-bcce6c91471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7b5d27-8107-4d4d-9a35-3f5759b322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77b5d27-8107-4d4d-9a35-3f5759b32299" xsi:nil="true"/>
  </documentManagement>
</p:properties>
</file>

<file path=customXml/itemProps1.xml><?xml version="1.0" encoding="utf-8"?>
<ds:datastoreItem xmlns:ds="http://schemas.openxmlformats.org/officeDocument/2006/customXml" ds:itemID="{C0A080D9-A070-4029-A170-CAC20C076A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098f73-add9-4753-98d4-bcce6c914711"/>
    <ds:schemaRef ds:uri="177b5d27-8107-4d4d-9a35-3f5759b322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798DE6-09A7-4599-A712-35B663A046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F6C62F-7B38-42B4-8434-F370F268091B}">
  <ds:schemaRefs>
    <ds:schemaRef ds:uri="http://schemas.microsoft.com/office/infopath/2007/PartnerControls"/>
    <ds:schemaRef ds:uri="http://purl.org/dc/dcmitype/"/>
    <ds:schemaRef ds:uri="51098f73-add9-4753-98d4-bcce6c914711"/>
    <ds:schemaRef ds:uri="http://schemas.openxmlformats.org/package/2006/metadata/core-properties"/>
    <ds:schemaRef ds:uri="177b5d27-8107-4d4d-9a35-3f5759b32299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Tenant MO Form</vt:lpstr>
      <vt:lpstr>Sage Allocation</vt:lpstr>
      <vt:lpstr>Interest</vt:lpstr>
      <vt:lpstr>Data</vt:lpstr>
      <vt:lpstr>Complex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Thompson</dc:creator>
  <cp:lastModifiedBy>Jessica Thompson</cp:lastModifiedBy>
  <cp:lastPrinted>2022-01-26T20:44:34Z</cp:lastPrinted>
  <dcterms:created xsi:type="dcterms:W3CDTF">2022-01-13T18:21:30Z</dcterms:created>
  <dcterms:modified xsi:type="dcterms:W3CDTF">2023-11-30T16:18:00Z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0x010100C818131FAC5DD248802E25DD26C30585</vt:lpwstr>
  </property>
</Properties>
</file>